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konovaAV\Desktop\Никонова\Конкурсы\2017\17 12 11 3776 Исакогорка № 2971 Л2,Л3, Л4, Л5, Л7\Лот 5 2974  Л7\"/>
    </mc:Choice>
  </mc:AlternateContent>
  <bookViews>
    <workbookView xWindow="480" yWindow="420" windowWidth="19440" windowHeight="12285"/>
  </bookViews>
  <sheets>
    <sheet name="лот1" sheetId="3" r:id="rId1"/>
    <sheet name="Лист1" sheetId="2" r:id="rId2"/>
  </sheets>
  <definedNames>
    <definedName name="Excel_BuiltIn_Print_Area_3" localSheetId="0">#REF!</definedName>
    <definedName name="Excel_BuiltIn_Print_Area_3">"$#ССЫЛ!.$A$1:$AJ$35"</definedName>
    <definedName name="_xlnm.Print_Titles" localSheetId="0">лот1!$A:$B</definedName>
    <definedName name="_xlnm.Print_Area" localSheetId="0">лот1!$A$1:$BD$56</definedName>
  </definedNames>
  <calcPr calcId="152511"/>
</workbook>
</file>

<file path=xl/calcChain.xml><?xml version="1.0" encoding="utf-8"?>
<calcChain xmlns="http://schemas.openxmlformats.org/spreadsheetml/2006/main">
  <c r="AX35" i="3" l="1"/>
  <c r="AX34" i="3"/>
  <c r="AW34" i="3"/>
  <c r="AV35" i="3"/>
  <c r="AV34" i="3"/>
  <c r="AS10" i="3"/>
  <c r="AT10" i="3"/>
  <c r="AU10" i="3"/>
  <c r="AS11" i="3"/>
  <c r="AT11" i="3"/>
  <c r="AU11" i="3"/>
  <c r="AS15" i="3"/>
  <c r="AT15" i="3"/>
  <c r="AU15" i="3"/>
  <c r="AS16" i="3"/>
  <c r="AT16" i="3"/>
  <c r="AU16" i="3"/>
  <c r="AS17" i="3"/>
  <c r="AT17" i="3"/>
  <c r="AU17" i="3"/>
  <c r="AS18" i="3"/>
  <c r="AT18" i="3"/>
  <c r="AU18" i="3"/>
  <c r="AS19" i="3"/>
  <c r="AT19" i="3"/>
  <c r="AU19" i="3"/>
  <c r="AS20" i="3"/>
  <c r="AT20" i="3"/>
  <c r="AU20" i="3"/>
  <c r="AS21" i="3"/>
  <c r="AT21" i="3"/>
  <c r="AU21" i="3"/>
  <c r="AS23" i="3"/>
  <c r="AT23" i="3"/>
  <c r="AU23" i="3"/>
  <c r="AS24" i="3"/>
  <c r="AT24" i="3"/>
  <c r="AU24" i="3"/>
  <c r="AS25" i="3"/>
  <c r="AT25" i="3"/>
  <c r="AU25" i="3"/>
  <c r="AS27" i="3"/>
  <c r="AT27" i="3"/>
  <c r="AU27" i="3"/>
  <c r="AS28" i="3"/>
  <c r="AT28" i="3"/>
  <c r="AU28" i="3"/>
  <c r="AS29" i="3"/>
  <c r="AT29" i="3"/>
  <c r="AU29" i="3"/>
  <c r="AS30" i="3"/>
  <c r="AT30" i="3"/>
  <c r="AU30" i="3"/>
  <c r="AS31" i="3"/>
  <c r="AT31" i="3"/>
  <c r="AU31" i="3"/>
  <c r="AS32" i="3"/>
  <c r="AT32" i="3"/>
  <c r="AU32" i="3"/>
  <c r="AS33" i="3"/>
  <c r="AT33" i="3"/>
  <c r="AU33" i="3"/>
  <c r="AP10" i="3"/>
  <c r="AQ10" i="3"/>
  <c r="AQ9" i="3" s="1"/>
  <c r="AR10" i="3"/>
  <c r="AR9" i="3" s="1"/>
  <c r="AP11" i="3"/>
  <c r="AP9" i="3" s="1"/>
  <c r="AQ11" i="3"/>
  <c r="AR11" i="3"/>
  <c r="AP15" i="3"/>
  <c r="AQ15" i="3"/>
  <c r="AR15" i="3"/>
  <c r="AP16" i="3"/>
  <c r="AQ16" i="3"/>
  <c r="AR16" i="3"/>
  <c r="AP17" i="3"/>
  <c r="AQ17" i="3"/>
  <c r="AR17" i="3"/>
  <c r="AP18" i="3"/>
  <c r="AQ18" i="3"/>
  <c r="AR18" i="3"/>
  <c r="AP19" i="3"/>
  <c r="AQ19" i="3"/>
  <c r="AR19" i="3"/>
  <c r="AP20" i="3"/>
  <c r="AQ20" i="3"/>
  <c r="AR20" i="3"/>
  <c r="AP21" i="3"/>
  <c r="AQ21" i="3"/>
  <c r="AR21" i="3"/>
  <c r="AP23" i="3"/>
  <c r="AP22" i="3" s="1"/>
  <c r="AQ23" i="3"/>
  <c r="AR23" i="3"/>
  <c r="AP24" i="3"/>
  <c r="AQ24" i="3"/>
  <c r="AR24" i="3"/>
  <c r="AP25" i="3"/>
  <c r="AQ25" i="3"/>
  <c r="AR25" i="3"/>
  <c r="AP27" i="3"/>
  <c r="AQ27" i="3"/>
  <c r="AR27" i="3"/>
  <c r="AP28" i="3"/>
  <c r="AQ28" i="3"/>
  <c r="AR28" i="3"/>
  <c r="AP29" i="3"/>
  <c r="AQ29" i="3"/>
  <c r="AR29" i="3"/>
  <c r="AP30" i="3"/>
  <c r="AQ30" i="3"/>
  <c r="AR30" i="3"/>
  <c r="AP31" i="3"/>
  <c r="AQ31" i="3"/>
  <c r="AR31" i="3"/>
  <c r="AP32" i="3"/>
  <c r="AQ32" i="3"/>
  <c r="AR32" i="3"/>
  <c r="AQ33" i="3"/>
  <c r="AR33" i="3"/>
  <c r="AH10" i="3"/>
  <c r="AI10" i="3"/>
  <c r="AJ10" i="3"/>
  <c r="AK10" i="3"/>
  <c r="AL10" i="3"/>
  <c r="AM10" i="3"/>
  <c r="AN10" i="3"/>
  <c r="AO10" i="3"/>
  <c r="AH11" i="3"/>
  <c r="AI11" i="3"/>
  <c r="AJ11" i="3"/>
  <c r="AK11" i="3"/>
  <c r="AL11" i="3"/>
  <c r="AM11" i="3"/>
  <c r="AN11" i="3"/>
  <c r="AO11" i="3"/>
  <c r="AH15" i="3"/>
  <c r="AI15" i="3"/>
  <c r="AJ15" i="3"/>
  <c r="AK15" i="3"/>
  <c r="AL15" i="3"/>
  <c r="AM15" i="3"/>
  <c r="AN15" i="3"/>
  <c r="AO15" i="3"/>
  <c r="AH16" i="3"/>
  <c r="AI16" i="3"/>
  <c r="AJ16" i="3"/>
  <c r="AK16" i="3"/>
  <c r="AL16" i="3"/>
  <c r="AM16" i="3"/>
  <c r="AN16" i="3"/>
  <c r="AO16" i="3"/>
  <c r="AH17" i="3"/>
  <c r="AI17" i="3"/>
  <c r="AJ17" i="3"/>
  <c r="AK17" i="3"/>
  <c r="AL17" i="3"/>
  <c r="AM17" i="3"/>
  <c r="AN17" i="3"/>
  <c r="AO17" i="3"/>
  <c r="AH18" i="3"/>
  <c r="AI18" i="3"/>
  <c r="AJ18" i="3"/>
  <c r="AK18" i="3"/>
  <c r="AL18" i="3"/>
  <c r="AM18" i="3"/>
  <c r="AN18" i="3"/>
  <c r="AO18" i="3"/>
  <c r="AH19" i="3"/>
  <c r="AI19" i="3"/>
  <c r="AJ19" i="3"/>
  <c r="AK19" i="3"/>
  <c r="AL19" i="3"/>
  <c r="AM19" i="3"/>
  <c r="AN19" i="3"/>
  <c r="AO19" i="3"/>
  <c r="AH20" i="3"/>
  <c r="AI20" i="3"/>
  <c r="AJ20" i="3"/>
  <c r="AK20" i="3"/>
  <c r="AL20" i="3"/>
  <c r="AM20" i="3"/>
  <c r="AN20" i="3"/>
  <c r="AO20" i="3"/>
  <c r="AH21" i="3"/>
  <c r="AI21" i="3"/>
  <c r="AJ21" i="3"/>
  <c r="AK21" i="3"/>
  <c r="AL21" i="3"/>
  <c r="AM21" i="3"/>
  <c r="AN21" i="3"/>
  <c r="AO21" i="3"/>
  <c r="AH23" i="3"/>
  <c r="AI23" i="3"/>
  <c r="AJ23" i="3"/>
  <c r="AK23" i="3"/>
  <c r="AL23" i="3"/>
  <c r="AM23" i="3"/>
  <c r="AN23" i="3"/>
  <c r="AO23" i="3"/>
  <c r="AH24" i="3"/>
  <c r="AI24" i="3"/>
  <c r="AJ24" i="3"/>
  <c r="AK24" i="3"/>
  <c r="AL24" i="3"/>
  <c r="AM24" i="3"/>
  <c r="AN24" i="3"/>
  <c r="AO24" i="3"/>
  <c r="AH25" i="3"/>
  <c r="AI25" i="3"/>
  <c r="AJ25" i="3"/>
  <c r="AK25" i="3"/>
  <c r="AL25" i="3"/>
  <c r="AM25" i="3"/>
  <c r="AN25" i="3"/>
  <c r="AO25" i="3"/>
  <c r="AH27" i="3"/>
  <c r="AI27" i="3"/>
  <c r="AJ27" i="3"/>
  <c r="AK27" i="3"/>
  <c r="AL27" i="3"/>
  <c r="AM27" i="3"/>
  <c r="AN27" i="3"/>
  <c r="AO27" i="3"/>
  <c r="AH28" i="3"/>
  <c r="AI28" i="3"/>
  <c r="AJ28" i="3"/>
  <c r="AK28" i="3"/>
  <c r="AL28" i="3"/>
  <c r="AM28" i="3"/>
  <c r="AN28" i="3"/>
  <c r="AO28" i="3"/>
  <c r="AH29" i="3"/>
  <c r="AI29" i="3"/>
  <c r="AJ29" i="3"/>
  <c r="AK29" i="3"/>
  <c r="AL29" i="3"/>
  <c r="AM29" i="3"/>
  <c r="AN29" i="3"/>
  <c r="AO29" i="3"/>
  <c r="AH30" i="3"/>
  <c r="AI30" i="3"/>
  <c r="AJ30" i="3"/>
  <c r="AK30" i="3"/>
  <c r="AL30" i="3"/>
  <c r="AM30" i="3"/>
  <c r="AN30" i="3"/>
  <c r="AO30" i="3"/>
  <c r="AH31" i="3"/>
  <c r="AI31" i="3"/>
  <c r="AJ31" i="3"/>
  <c r="AK31" i="3"/>
  <c r="AL31" i="3"/>
  <c r="AM31" i="3"/>
  <c r="AN31" i="3"/>
  <c r="AO31" i="3"/>
  <c r="AH32" i="3"/>
  <c r="AI32" i="3"/>
  <c r="AJ32" i="3"/>
  <c r="AK32" i="3"/>
  <c r="AL32" i="3"/>
  <c r="AM32" i="3"/>
  <c r="AN32" i="3"/>
  <c r="AO32" i="3"/>
  <c r="AH33" i="3"/>
  <c r="AI33" i="3"/>
  <c r="AJ33" i="3"/>
  <c r="AK33" i="3"/>
  <c r="AL33" i="3"/>
  <c r="AM33" i="3"/>
  <c r="AN33" i="3"/>
  <c r="AO33" i="3"/>
  <c r="S10" i="3"/>
  <c r="T10" i="3"/>
  <c r="U10" i="3"/>
  <c r="V10" i="3"/>
  <c r="V9" i="3" s="1"/>
  <c r="W10" i="3"/>
  <c r="X10" i="3"/>
  <c r="Y10" i="3"/>
  <c r="Z10" i="3"/>
  <c r="Z9" i="3" s="1"/>
  <c r="AA10" i="3"/>
  <c r="AA9" i="3" s="1"/>
  <c r="AB10" i="3"/>
  <c r="AC10" i="3"/>
  <c r="S11" i="3"/>
  <c r="T11" i="3"/>
  <c r="U11" i="3"/>
  <c r="V11" i="3"/>
  <c r="W11" i="3"/>
  <c r="X11" i="3"/>
  <c r="Y11" i="3"/>
  <c r="Z11" i="3"/>
  <c r="AA11" i="3"/>
  <c r="AB11" i="3"/>
  <c r="AC11" i="3"/>
  <c r="S15" i="3"/>
  <c r="T15" i="3"/>
  <c r="U15" i="3"/>
  <c r="V15" i="3"/>
  <c r="W15" i="3"/>
  <c r="X15" i="3"/>
  <c r="Y15" i="3"/>
  <c r="Z15" i="3"/>
  <c r="AA15" i="3"/>
  <c r="AB15" i="3"/>
  <c r="AC15" i="3"/>
  <c r="S16" i="3"/>
  <c r="T16" i="3"/>
  <c r="U16" i="3"/>
  <c r="V16" i="3"/>
  <c r="W16" i="3"/>
  <c r="X16" i="3"/>
  <c r="Y16" i="3"/>
  <c r="Z16" i="3"/>
  <c r="AA16" i="3"/>
  <c r="AB16" i="3"/>
  <c r="AC16" i="3"/>
  <c r="S17" i="3"/>
  <c r="T17" i="3"/>
  <c r="U17" i="3"/>
  <c r="V17" i="3"/>
  <c r="W17" i="3"/>
  <c r="X17" i="3"/>
  <c r="Y17" i="3"/>
  <c r="Z17" i="3"/>
  <c r="AA17" i="3"/>
  <c r="AB17" i="3"/>
  <c r="AC17" i="3"/>
  <c r="S18" i="3"/>
  <c r="T18" i="3"/>
  <c r="U18" i="3"/>
  <c r="V18" i="3"/>
  <c r="W18" i="3"/>
  <c r="X18" i="3"/>
  <c r="Y18" i="3"/>
  <c r="Z18" i="3"/>
  <c r="AA18" i="3"/>
  <c r="AB18" i="3"/>
  <c r="AC18" i="3"/>
  <c r="S19" i="3"/>
  <c r="T19" i="3"/>
  <c r="U19" i="3"/>
  <c r="V19" i="3"/>
  <c r="W19" i="3"/>
  <c r="X19" i="3"/>
  <c r="Y19" i="3"/>
  <c r="Z19" i="3"/>
  <c r="AA19" i="3"/>
  <c r="AB19" i="3"/>
  <c r="AC19" i="3"/>
  <c r="S20" i="3"/>
  <c r="T20" i="3"/>
  <c r="U20" i="3"/>
  <c r="V20" i="3"/>
  <c r="W20" i="3"/>
  <c r="X20" i="3"/>
  <c r="Y20" i="3"/>
  <c r="Z20" i="3"/>
  <c r="AA20" i="3"/>
  <c r="AB20" i="3"/>
  <c r="AC20" i="3"/>
  <c r="S21" i="3"/>
  <c r="T21" i="3"/>
  <c r="U21" i="3"/>
  <c r="V21" i="3"/>
  <c r="W21" i="3"/>
  <c r="X21" i="3"/>
  <c r="Y21" i="3"/>
  <c r="Z21" i="3"/>
  <c r="AA21" i="3"/>
  <c r="AB21" i="3"/>
  <c r="AC21" i="3"/>
  <c r="AC22" i="3"/>
  <c r="S23" i="3"/>
  <c r="T23" i="3"/>
  <c r="U23" i="3"/>
  <c r="U22" i="3" s="1"/>
  <c r="V23" i="3"/>
  <c r="W23" i="3"/>
  <c r="X23" i="3"/>
  <c r="Y23" i="3"/>
  <c r="Y22" i="3" s="1"/>
  <c r="Z23" i="3"/>
  <c r="Z22" i="3" s="1"/>
  <c r="AA23" i="3"/>
  <c r="AB23" i="3"/>
  <c r="AC23" i="3"/>
  <c r="S24" i="3"/>
  <c r="S22" i="3" s="1"/>
  <c r="T24" i="3"/>
  <c r="U24" i="3"/>
  <c r="V24" i="3"/>
  <c r="W24" i="3"/>
  <c r="X24" i="3"/>
  <c r="Y24" i="3"/>
  <c r="Z24" i="3"/>
  <c r="AA24" i="3"/>
  <c r="AB24" i="3"/>
  <c r="AC24" i="3"/>
  <c r="S25" i="3"/>
  <c r="T25" i="3"/>
  <c r="U25" i="3"/>
  <c r="V25" i="3"/>
  <c r="W25" i="3"/>
  <c r="X25" i="3"/>
  <c r="Y25" i="3"/>
  <c r="Z25" i="3"/>
  <c r="AA25" i="3"/>
  <c r="AB25" i="3"/>
  <c r="AC25" i="3"/>
  <c r="S27" i="3"/>
  <c r="T27" i="3"/>
  <c r="U27" i="3"/>
  <c r="V27" i="3"/>
  <c r="W27" i="3"/>
  <c r="X27" i="3"/>
  <c r="Y27" i="3"/>
  <c r="Z27" i="3"/>
  <c r="AA27" i="3"/>
  <c r="AB27" i="3"/>
  <c r="AC27" i="3"/>
  <c r="S28" i="3"/>
  <c r="T28" i="3"/>
  <c r="U28" i="3"/>
  <c r="V28" i="3"/>
  <c r="W28" i="3"/>
  <c r="X28" i="3"/>
  <c r="Y28" i="3"/>
  <c r="Z28" i="3"/>
  <c r="AA28" i="3"/>
  <c r="AB28" i="3"/>
  <c r="AC28" i="3"/>
  <c r="S29" i="3"/>
  <c r="T29" i="3"/>
  <c r="U29" i="3"/>
  <c r="V29" i="3"/>
  <c r="W29" i="3"/>
  <c r="X29" i="3"/>
  <c r="Y29" i="3"/>
  <c r="Z29" i="3"/>
  <c r="AA29" i="3"/>
  <c r="AB29" i="3"/>
  <c r="AC29" i="3"/>
  <c r="S30" i="3"/>
  <c r="T30" i="3"/>
  <c r="U30" i="3"/>
  <c r="V30" i="3"/>
  <c r="W30" i="3"/>
  <c r="X30" i="3"/>
  <c r="Y30" i="3"/>
  <c r="Z30" i="3"/>
  <c r="AA30" i="3"/>
  <c r="AB30" i="3"/>
  <c r="AC30" i="3"/>
  <c r="S31" i="3"/>
  <c r="T31" i="3"/>
  <c r="U31" i="3"/>
  <c r="V31" i="3"/>
  <c r="W31" i="3"/>
  <c r="X31" i="3"/>
  <c r="Y31" i="3"/>
  <c r="Z31" i="3"/>
  <c r="AA31" i="3"/>
  <c r="AB31" i="3"/>
  <c r="AC31" i="3"/>
  <c r="S32" i="3"/>
  <c r="T32" i="3"/>
  <c r="U32" i="3"/>
  <c r="V32" i="3"/>
  <c r="W32" i="3"/>
  <c r="X32" i="3"/>
  <c r="Y32" i="3"/>
  <c r="Z32" i="3"/>
  <c r="AA32" i="3"/>
  <c r="AB32" i="3"/>
  <c r="AC32" i="3"/>
  <c r="S33" i="3"/>
  <c r="T33" i="3"/>
  <c r="U33" i="3"/>
  <c r="V33" i="3"/>
  <c r="W33" i="3"/>
  <c r="X33" i="3"/>
  <c r="Y33" i="3"/>
  <c r="Z33" i="3"/>
  <c r="AA33" i="3"/>
  <c r="AB33" i="3"/>
  <c r="AC33" i="3"/>
  <c r="N10" i="3"/>
  <c r="N11" i="3"/>
  <c r="N15" i="3"/>
  <c r="N16" i="3"/>
  <c r="N17" i="3"/>
  <c r="N18" i="3"/>
  <c r="N19" i="3"/>
  <c r="N20" i="3"/>
  <c r="N23" i="3"/>
  <c r="N24" i="3"/>
  <c r="N25" i="3"/>
  <c r="N27" i="3"/>
  <c r="N28" i="3"/>
  <c r="N29" i="3"/>
  <c r="N30" i="3"/>
  <c r="N31" i="3"/>
  <c r="E10" i="3"/>
  <c r="E9" i="3" s="1"/>
  <c r="E11" i="3"/>
  <c r="E15" i="3"/>
  <c r="E16" i="3"/>
  <c r="E17" i="3"/>
  <c r="E18" i="3"/>
  <c r="E19" i="3"/>
  <c r="E20" i="3"/>
  <c r="E23" i="3"/>
  <c r="E24" i="3"/>
  <c r="E25" i="3"/>
  <c r="E27" i="3"/>
  <c r="E28" i="3"/>
  <c r="E26" i="3" s="1"/>
  <c r="E29" i="3"/>
  <c r="E30" i="3"/>
  <c r="E31" i="3"/>
  <c r="E33" i="3"/>
  <c r="AU9" i="3" l="1"/>
  <c r="AU22" i="3"/>
  <c r="AS9" i="3"/>
  <c r="AR22" i="3"/>
  <c r="AQ26" i="3"/>
  <c r="AP26" i="3"/>
  <c r="AS14" i="3"/>
  <c r="AQ22" i="3"/>
  <c r="AS26" i="3"/>
  <c r="AU14" i="3"/>
  <c r="AT14" i="3"/>
  <c r="AT9" i="3"/>
  <c r="AR14" i="3"/>
  <c r="AU26" i="3"/>
  <c r="AU34" i="3" s="1"/>
  <c r="AU36" i="3" s="1"/>
  <c r="AT26" i="3"/>
  <c r="AS22" i="3"/>
  <c r="AR26" i="3"/>
  <c r="AP14" i="3"/>
  <c r="AP34" i="3" s="1"/>
  <c r="AP36" i="3" s="1"/>
  <c r="AQ14" i="3"/>
  <c r="AT22" i="3"/>
  <c r="AT34" i="3" s="1"/>
  <c r="AT36" i="3" s="1"/>
  <c r="AR34" i="3"/>
  <c r="AR36" i="3" s="1"/>
  <c r="AO9" i="3"/>
  <c r="AK9" i="3"/>
  <c r="AO26" i="3"/>
  <c r="AK22" i="3"/>
  <c r="AN26" i="3"/>
  <c r="AJ26" i="3"/>
  <c r="AN22" i="3"/>
  <c r="AJ22" i="3"/>
  <c r="AN14" i="3"/>
  <c r="AJ14" i="3"/>
  <c r="AN9" i="3"/>
  <c r="AJ9" i="3"/>
  <c r="AK26" i="3"/>
  <c r="AK34" i="3" s="1"/>
  <c r="AK36" i="3" s="1"/>
  <c r="AO22" i="3"/>
  <c r="AM26" i="3"/>
  <c r="AI26" i="3"/>
  <c r="AM22" i="3"/>
  <c r="AI22" i="3"/>
  <c r="AM14" i="3"/>
  <c r="AI14" i="3"/>
  <c r="AM9" i="3"/>
  <c r="AI9" i="3"/>
  <c r="AO14" i="3"/>
  <c r="AK14" i="3"/>
  <c r="AL26" i="3"/>
  <c r="AH26" i="3"/>
  <c r="AL22" i="3"/>
  <c r="AH22" i="3"/>
  <c r="AL14" i="3"/>
  <c r="AH14" i="3"/>
  <c r="AL9" i="3"/>
  <c r="AH9" i="3"/>
  <c r="AC14" i="3"/>
  <c r="AA22" i="3"/>
  <c r="Y14" i="3"/>
  <c r="W22" i="3"/>
  <c r="W9" i="3"/>
  <c r="V22" i="3"/>
  <c r="U14" i="3"/>
  <c r="AA14" i="3"/>
  <c r="Z14" i="3"/>
  <c r="AB26" i="3"/>
  <c r="X26" i="3"/>
  <c r="X34" i="3" s="1"/>
  <c r="X36" i="3" s="1"/>
  <c r="T26" i="3"/>
  <c r="AB9" i="3"/>
  <c r="X9" i="3"/>
  <c r="T9" i="3"/>
  <c r="S9" i="3"/>
  <c r="W14" i="3"/>
  <c r="V14" i="3"/>
  <c r="AB22" i="3"/>
  <c r="AB34" i="3" s="1"/>
  <c r="AB36" i="3" s="1"/>
  <c r="X22" i="3"/>
  <c r="T22" i="3"/>
  <c r="AB14" i="3"/>
  <c r="X14" i="3"/>
  <c r="T14" i="3"/>
  <c r="S14" i="3"/>
  <c r="S34" i="3" s="1"/>
  <c r="S36" i="3" s="1"/>
  <c r="AC26" i="3"/>
  <c r="Y26" i="3"/>
  <c r="U26" i="3"/>
  <c r="AA26" i="3"/>
  <c r="W26" i="3"/>
  <c r="W34" i="3" s="1"/>
  <c r="W36" i="3" s="1"/>
  <c r="S26" i="3"/>
  <c r="Z26" i="3"/>
  <c r="Z34" i="3" s="1"/>
  <c r="Z36" i="3" s="1"/>
  <c r="V26" i="3"/>
  <c r="AC9" i="3"/>
  <c r="Y9" i="3"/>
  <c r="U9" i="3"/>
  <c r="V34" i="3"/>
  <c r="V36" i="3" s="1"/>
  <c r="N22" i="3"/>
  <c r="N26" i="3"/>
  <c r="N14" i="3"/>
  <c r="N9" i="3"/>
  <c r="E14" i="3"/>
  <c r="E22" i="3"/>
  <c r="AG33" i="3"/>
  <c r="AG31" i="3"/>
  <c r="AG30" i="3"/>
  <c r="AG29" i="3"/>
  <c r="AG28" i="3"/>
  <c r="AG27" i="3"/>
  <c r="AG25" i="3"/>
  <c r="AG24" i="3"/>
  <c r="AG23" i="3"/>
  <c r="AG21" i="3"/>
  <c r="AG20" i="3"/>
  <c r="AG19" i="3"/>
  <c r="AG18" i="3"/>
  <c r="AG17" i="3"/>
  <c r="AG16" i="3"/>
  <c r="AG15" i="3"/>
  <c r="AG11" i="3"/>
  <c r="AG10" i="3"/>
  <c r="AF32" i="3"/>
  <c r="AG32" i="3" s="1"/>
  <c r="AF26" i="3"/>
  <c r="AF22" i="3"/>
  <c r="AF14" i="3"/>
  <c r="AF9" i="3"/>
  <c r="R33" i="3"/>
  <c r="R32" i="3"/>
  <c r="R31" i="3"/>
  <c r="R30" i="3"/>
  <c r="R29" i="3"/>
  <c r="R28" i="3"/>
  <c r="R27" i="3"/>
  <c r="R25" i="3"/>
  <c r="R24" i="3"/>
  <c r="R23" i="3"/>
  <c r="R21" i="3"/>
  <c r="R20" i="3"/>
  <c r="R19" i="3"/>
  <c r="R18" i="3"/>
  <c r="R17" i="3"/>
  <c r="R16" i="3"/>
  <c r="R15" i="3"/>
  <c r="R11" i="3"/>
  <c r="R10" i="3"/>
  <c r="Q26" i="3"/>
  <c r="Q22" i="3"/>
  <c r="Q14" i="3"/>
  <c r="Q9" i="3"/>
  <c r="AS34" i="3" l="1"/>
  <c r="AS36" i="3" s="1"/>
  <c r="AQ34" i="3"/>
  <c r="AQ36" i="3" s="1"/>
  <c r="AJ34" i="3"/>
  <c r="AJ36" i="3" s="1"/>
  <c r="AI34" i="3"/>
  <c r="AI36" i="3" s="1"/>
  <c r="AM34" i="3"/>
  <c r="AM36" i="3" s="1"/>
  <c r="AN34" i="3"/>
  <c r="AN36" i="3" s="1"/>
  <c r="AO34" i="3"/>
  <c r="AO36" i="3" s="1"/>
  <c r="AH36" i="3"/>
  <c r="AL34" i="3"/>
  <c r="AL36" i="3" s="1"/>
  <c r="AH34" i="3"/>
  <c r="AA34" i="3"/>
  <c r="AA36" i="3" s="1"/>
  <c r="T34" i="3"/>
  <c r="T36" i="3" s="1"/>
  <c r="U34" i="3"/>
  <c r="U36" i="3" s="1"/>
  <c r="Y34" i="3"/>
  <c r="Y36" i="3" s="1"/>
  <c r="AC34" i="3"/>
  <c r="AC36" i="3" s="1"/>
  <c r="AG9" i="3"/>
  <c r="Q36" i="3"/>
  <c r="R22" i="3"/>
  <c r="AF36" i="3"/>
  <c r="AG26" i="3"/>
  <c r="AG22" i="3"/>
  <c r="AG14" i="3"/>
  <c r="R26" i="3"/>
  <c r="R14" i="3"/>
  <c r="R9" i="3"/>
  <c r="AG34" i="3" l="1"/>
  <c r="AG36" i="3"/>
  <c r="R34" i="3"/>
  <c r="R36" i="3" s="1"/>
  <c r="M31" i="3" l="1"/>
  <c r="M30" i="3"/>
  <c r="M29" i="3"/>
  <c r="M28" i="3"/>
  <c r="M27" i="3"/>
  <c r="M25" i="3"/>
  <c r="M24" i="3"/>
  <c r="M23" i="3"/>
  <c r="M20" i="3"/>
  <c r="M19" i="3"/>
  <c r="M18" i="3"/>
  <c r="M17" i="3"/>
  <c r="M16" i="3"/>
  <c r="M15" i="3"/>
  <c r="M11" i="3"/>
  <c r="M10" i="3"/>
  <c r="L32" i="3"/>
  <c r="L26" i="3"/>
  <c r="L22" i="3"/>
  <c r="L14" i="3"/>
  <c r="L9" i="3"/>
  <c r="M32" i="3" l="1"/>
  <c r="N32" i="3"/>
  <c r="N34" i="3" s="1"/>
  <c r="N36" i="3" s="1"/>
  <c r="L36" i="3"/>
  <c r="M22" i="3"/>
  <c r="M9" i="3"/>
  <c r="M26" i="3"/>
  <c r="M14" i="3"/>
  <c r="M34" i="3" l="1"/>
  <c r="M36" i="3" s="1"/>
  <c r="I33" i="3"/>
  <c r="I32" i="3"/>
  <c r="I31" i="3"/>
  <c r="I30" i="3"/>
  <c r="I29" i="3"/>
  <c r="I28" i="3"/>
  <c r="I27" i="3"/>
  <c r="I25" i="3"/>
  <c r="I24" i="3"/>
  <c r="I23" i="3"/>
  <c r="I20" i="3"/>
  <c r="I19" i="3"/>
  <c r="I18" i="3"/>
  <c r="I17" i="3"/>
  <c r="I16" i="3"/>
  <c r="I15" i="3"/>
  <c r="I11" i="3"/>
  <c r="I10" i="3"/>
  <c r="H26" i="3"/>
  <c r="H22" i="3"/>
  <c r="H14" i="3"/>
  <c r="H9" i="3"/>
  <c r="D29" i="3"/>
  <c r="D25" i="3"/>
  <c r="D24" i="3"/>
  <c r="D23" i="3"/>
  <c r="D10" i="3"/>
  <c r="D11" i="3"/>
  <c r="D15" i="3"/>
  <c r="D16" i="3"/>
  <c r="D17" i="3"/>
  <c r="D18" i="3"/>
  <c r="D19" i="3"/>
  <c r="D20" i="3"/>
  <c r="D27" i="3"/>
  <c r="D28" i="3"/>
  <c r="D30" i="3"/>
  <c r="D31" i="3"/>
  <c r="C32" i="3"/>
  <c r="C26" i="3"/>
  <c r="C22" i="3"/>
  <c r="C14" i="3"/>
  <c r="C9" i="3"/>
  <c r="D32" i="3" l="1"/>
  <c r="E32" i="3"/>
  <c r="E34" i="3" s="1"/>
  <c r="E36" i="3" s="1"/>
  <c r="C36" i="3"/>
  <c r="H36" i="3"/>
  <c r="D9" i="3"/>
  <c r="D14" i="3"/>
  <c r="D26" i="3"/>
  <c r="I26" i="3"/>
  <c r="I22" i="3"/>
  <c r="I14" i="3"/>
  <c r="I9" i="3"/>
  <c r="D22" i="3"/>
  <c r="D34" i="3" l="1"/>
  <c r="D36" i="3" s="1"/>
  <c r="I34" i="3"/>
  <c r="I36" i="3" s="1"/>
</calcChain>
</file>

<file path=xl/sharedStrings.xml><?xml version="1.0" encoding="utf-8"?>
<sst xmlns="http://schemas.openxmlformats.org/spreadsheetml/2006/main" count="306" uniqueCount="109">
  <si>
    <t>месяцы</t>
  </si>
  <si>
    <t>4 раз(а) в год</t>
  </si>
  <si>
    <t>постоянно
на системах водоснабжения, теплоснабжения, газоснабжения, канализации, энергоснабжения</t>
  </si>
  <si>
    <t>IV. Проведение технических осмотров и мелкий ремонт</t>
  </si>
  <si>
    <t>1 раз(а) в год</t>
  </si>
  <si>
    <t>по мере необходимости в течение (указать период устранения неисправности)</t>
  </si>
  <si>
    <t>III. Подготовка многоквартирного дома к сезонной эксплуатации</t>
  </si>
  <si>
    <t>по мере необходимости. Начало работ не позднее _____ часов после начала снегопада</t>
  </si>
  <si>
    <t>5 раз(а) в неделю</t>
  </si>
  <si>
    <t>II. Уборка земельного участка, входящего в состав общего имущества многоквартирного дома</t>
  </si>
  <si>
    <t>I. Содержание помещений общего пользования</t>
  </si>
  <si>
    <t>Периодичность</t>
  </si>
  <si>
    <t>Стоимость работ (размер платы) в руб. по многоквартирным домам</t>
  </si>
  <si>
    <t>Перечень обязательных работ, услуг</t>
  </si>
  <si>
    <t>объектом конкурса</t>
  </si>
  <si>
    <t>собственников помещений в многоквартирном доме, являющегося</t>
  </si>
  <si>
    <t>обязательных работ и услуг по содержанию и ремонту общего имущества</t>
  </si>
  <si>
    <t>ПЕРЕЧЕНЬ</t>
  </si>
  <si>
    <t>1. Сухая и влажная  уборка полов во всех помещениях общего пользования</t>
  </si>
  <si>
    <t>1 раз(а) в 2 недели</t>
  </si>
  <si>
    <t>2 раз(а) в неделю</t>
  </si>
  <si>
    <t>проверка исправности вытяжек 1 раз(а) в год. Проверка наличия тяги в дымовентиляционных каналах  2 раз(а) в год. Проверка заземления оболочки электрокабеля, замеры сопротивления 4 раз(а) в год. Регулировка систем отопления 2 раза в год. Консервация и расконсервация системы отопления 1 раз в год. Прочиска канализационных лежаков 2 раза в год.</t>
  </si>
  <si>
    <t>по мере необходимости в течение года</t>
  </si>
  <si>
    <t>2.Мытье перил, дверей, плафонов, окон, рам, подоконников, почтовых ящиков в помещениях общего пользования</t>
  </si>
  <si>
    <t>3. Уборка мусора с придомовой территории</t>
  </si>
  <si>
    <t xml:space="preserve">4. Уборка мусора на контейнерных площадках </t>
  </si>
  <si>
    <t>5. Очистка придомовой территории от снега при отсутствии снегопадов</t>
  </si>
  <si>
    <t>6. Сдвигание свежепыпавшего снега и подметание снега при снегопаде, очиска придомовой территории от наледи и льда c подсыпкой противоскользящего материала</t>
  </si>
  <si>
    <t xml:space="preserve">7. Проверка и при необходимости очистка кровли от скопления снега и наледи, сосулек
</t>
  </si>
  <si>
    <t>8. Вывоз твердых бытовых отходов (ТБО), жидких бытовых отходов</t>
  </si>
  <si>
    <t>V. Расходы по управлению МКД</t>
  </si>
  <si>
    <t xml:space="preserve">VI. ВДГО </t>
  </si>
  <si>
    <t>2 раз(а) в месяц</t>
  </si>
  <si>
    <t>2 раз(а) в год при необходимости</t>
  </si>
  <si>
    <t xml:space="preserve">4 раз(а) в неделю контейнера </t>
  </si>
  <si>
    <t>постоянно</t>
  </si>
  <si>
    <t xml:space="preserve"> деревянный благоустроенный дом с ХВС, ГВС, канализацией, центральным отоплением</t>
  </si>
  <si>
    <t>Приложение № 2</t>
  </si>
  <si>
    <t xml:space="preserve"> извещению и документации </t>
  </si>
  <si>
    <t>о проведении открытого конкурса</t>
  </si>
  <si>
    <t xml:space="preserve">9. Сезонный осмотр конструкций здания( фасадов, стен, фундаментов, кровли, преркрытий, лестниц) Составление актов осмотра.
</t>
  </si>
  <si>
    <t xml:space="preserve">10. Проверка целостности оконных и дверных заполнений в помещениях общего пользования, работоспособности фурнитуры элементов оконных и дверных заполнений, при выявлении нарушений проведение восстановительных работ, в отопительный период - незамедлительный ремонт
</t>
  </si>
  <si>
    <t xml:space="preserve">11. Проверка исправности, работоспособности, регулировка и техническое обслуживание тепловых пунктов, насосов, запорной арматуры,   систем водоснабжения, обслуживание и ремонт бойлерных, удаление воздуха из системы отопления. Контроль состояния герметичности участков трубопроводов, промывка систем водоснабжения для удаления накипно-коррозионных отложений.
</t>
  </si>
  <si>
    <t>12.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контроль состояния и восстановление исправности элементов внутренней канализации, канализационных вытяжек,  проверка автоматических регуляторов и устройств,  проверка работоспособности и обслуживание устройства водоподготовки для системы горячего водоснабжения, проверка исправности и работоспособности оборудования  водоподкачек в многоквартирных домах,  консервация и расконсервация системы отопления, промывка централизованных систем теплоснабжения для удаления накипно-коррозионных отложений. Смена отдельных участков трубопроводов по необходимости. Ремонт выключателей, замена ламп.</t>
  </si>
  <si>
    <t>13. Аварийное обслуживание</t>
  </si>
  <si>
    <t>14. Текущий ремонт</t>
  </si>
  <si>
    <t>15. Дератизация</t>
  </si>
  <si>
    <t>16. Дезинсекция</t>
  </si>
  <si>
    <t>6 раз(а) в год</t>
  </si>
  <si>
    <t xml:space="preserve">Стоимость на 1 кв. м. общей площади (руб./мес.)  (размер платы в месяц на 1 кв. м.)  </t>
  </si>
  <si>
    <t>Площадь жилых помещений, кв.м</t>
  </si>
  <si>
    <t>Общая годовая стоимость работ по многоквартирным домам, руб.</t>
  </si>
  <si>
    <t>МВК признанный аварийным              деревянный благоустроенный дом с ХВС, ГВС, канализацией, центральным отоплением</t>
  </si>
  <si>
    <t xml:space="preserve"> деревянный благоустроенный дом с ХВС, ГВС, канализацией, центральным и печным отоплением </t>
  </si>
  <si>
    <t xml:space="preserve">3. Уборка мусора с придомовой территории </t>
  </si>
  <si>
    <t>2 раз(а) в год</t>
  </si>
  <si>
    <t>VI. ВДГО</t>
  </si>
  <si>
    <t>Общая годовая стоимость работ по многоквартирным домам</t>
  </si>
  <si>
    <t>Площадь жилых помещений</t>
  </si>
  <si>
    <t xml:space="preserve">Стоимость на 1 кв. м. общей площади (руб./мес.)         (размер платы в месяц на 1 кв. м.)  </t>
  </si>
  <si>
    <t>4. Уборка мусора на контейнерных площадках (помойных ямах)</t>
  </si>
  <si>
    <t xml:space="preserve"> (4 раз в год - помойницы)</t>
  </si>
  <si>
    <t>9. Очистка выгребных ям (для деревянных неблагоустроенных зданий)</t>
  </si>
  <si>
    <t>14. Аварийное обслуживание</t>
  </si>
  <si>
    <t>постоянно
на системах водоснабжения, газоснабжения, энергоснабжения</t>
  </si>
  <si>
    <t>15. Текущий ремонт</t>
  </si>
  <si>
    <t>16. Дератизация</t>
  </si>
  <si>
    <t>17. Дезинсекция</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</si>
  <si>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Контроль состояния герметичности участков трубопроводов.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</si>
  <si>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Смена отдельных участков трубопроводов по необходимости. Ремонт выключателей, замена ламп.</t>
  </si>
  <si>
    <t xml:space="preserve"> Проверка наличия тяги в дымовентиляционных каналах  2 раз(а) в год. Проверка заземления оболочки электрокабеля, замеры сопротивления 4 раз(а) в год. . Регулировка систем отопления 2 раза в год. Консервация и расконсервация системы отопления 1 раз в год.</t>
  </si>
  <si>
    <t>постоянно
на системах теплоснабжения, газоснабжения, энергоснабжения</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</si>
  <si>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смена отдельных участков трубопроводов по необходимости. Контроль состояния герметичности участков трубопроводов. Проверка дымоходов, печей. Устранение неисправности печей. Очистка дымовых труб, устранение завалов дымовых каналов.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</si>
  <si>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Ремонт выключателей, замена ламп.</t>
  </si>
  <si>
    <t xml:space="preserve"> Проверка наличия тяги в дымовентиляционных каналах  2 раз(а) в год. Устанение неисправности печных стояков 1 раз в год. Проверка заземления оболочки электрокабеля, замеры сопротивления 4 раз(а) в год. Регулировка систем отопления 2 раза в год. Консервация и расконсервация системы отопления 1 раз в год.</t>
  </si>
  <si>
    <t>МКД не благоустроенный без канализации, без ХВС (колонка) с  центральным и печным отоплением</t>
  </si>
  <si>
    <t>МКД не благоустроенный без канализации, без ХВС (колонка) с  центр отоплением</t>
  </si>
  <si>
    <t>Лот № 5 Исакогорский и Цигломенский территориальный округ</t>
  </si>
  <si>
    <t>Лахтинской шоссе</t>
  </si>
  <si>
    <t>127</t>
  </si>
  <si>
    <t>Локомотивная</t>
  </si>
  <si>
    <t>35</t>
  </si>
  <si>
    <t>5</t>
  </si>
  <si>
    <t>129</t>
  </si>
  <si>
    <t>132</t>
  </si>
  <si>
    <t>ул. Дорожников</t>
  </si>
  <si>
    <t>4</t>
  </si>
  <si>
    <t>1</t>
  </si>
  <si>
    <t>ул. Локомотивная</t>
  </si>
  <si>
    <t>3</t>
  </si>
  <si>
    <t>11</t>
  </si>
  <si>
    <t>28</t>
  </si>
  <si>
    <t>33</t>
  </si>
  <si>
    <t>50</t>
  </si>
  <si>
    <t>52</t>
  </si>
  <si>
    <t>54</t>
  </si>
  <si>
    <t>56</t>
  </si>
  <si>
    <t>59</t>
  </si>
  <si>
    <t>60</t>
  </si>
  <si>
    <t>37</t>
  </si>
  <si>
    <t>39</t>
  </si>
  <si>
    <t>40</t>
  </si>
  <si>
    <t>Лахтинское шоссе</t>
  </si>
  <si>
    <t>134</t>
  </si>
  <si>
    <t>41,1</t>
  </si>
  <si>
    <t>42</t>
  </si>
  <si>
    <t>41</t>
  </si>
  <si>
    <t>44</t>
  </si>
  <si>
    <t>61</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</si>
</sst>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yr"/>
      <family val="2"/>
      <charset val="204"/>
    </font>
    <font>
      <sz val="10"/>
      <name val="Arial Cyr"/>
      <family val="2"/>
      <charset val="204"/>
    </font>
    <font>
      <sz val="10"/>
      <name val="Times New Roman"/>
      <family val="1"/>
    </font>
    <font>
      <b/>
      <sz val="10"/>
      <name val="Times New Roman"/>
      <family val="1"/>
    </font>
    <font>
      <sz val="9"/>
      <name val="Times New Roman"/>
      <family val="1"/>
    </font>
    <font>
      <b/>
      <sz val="11"/>
      <name val="Times New Roman"/>
      <family val="1"/>
    </font>
    <font>
      <sz val="12"/>
      <name val="Times New Roman"/>
      <family val="1"/>
      <charset val="204"/>
    </font>
    <font>
      <b/>
      <sz val="9"/>
      <name val="Times New Roman"/>
      <family val="1"/>
    </font>
    <font>
      <sz val="8"/>
      <name val="Times New Roman"/>
      <family val="1"/>
    </font>
    <font>
      <b/>
      <sz val="8"/>
      <name val="Times New Roman"/>
      <family val="1"/>
    </font>
    <font>
      <b/>
      <sz val="10"/>
      <name val="Times New Roman"/>
      <family val="1"/>
      <charset val="204"/>
    </font>
    <font>
      <sz val="10"/>
      <name val="Arial Cyr"/>
      <charset val="204"/>
    </font>
    <font>
      <sz val="8"/>
      <name val="Arial CYR"/>
      <family val="2"/>
      <charset val="204"/>
    </font>
    <font>
      <b/>
      <sz val="8"/>
      <name val="Times New Roman"/>
      <family val="1"/>
      <charset val="204"/>
    </font>
    <font>
      <b/>
      <sz val="9"/>
      <name val="Times New Roman"/>
      <family val="1"/>
      <charset val="204"/>
    </font>
    <font>
      <sz val="9"/>
      <name val="Times New Roman"/>
      <family val="1"/>
      <charset val="204"/>
    </font>
    <font>
      <sz val="8"/>
      <name val="Times New Roman"/>
      <family val="1"/>
      <charset val="204"/>
    </font>
    <font>
      <b/>
      <sz val="9"/>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1" fillId="0" borderId="0"/>
  </cellStyleXfs>
  <cellXfs count="64">
    <xf numFmtId="0" fontId="0" fillId="0" borderId="0" xfId="0"/>
    <xf numFmtId="0" fontId="2" fillId="0" borderId="0" xfId="0" applyFont="1" applyAlignment="1"/>
    <xf numFmtId="0" fontId="2" fillId="0" borderId="0" xfId="0" applyFont="1" applyAlignment="1">
      <alignment horizontal="center" vertical="center"/>
    </xf>
    <xf numFmtId="4" fontId="6" fillId="2" borderId="0" xfId="0" applyNumberFormat="1" applyFont="1" applyFill="1" applyAlignment="1">
      <alignment horizontal="right"/>
    </xf>
    <xf numFmtId="0" fontId="2" fillId="0" borderId="0" xfId="0" applyFont="1" applyFill="1" applyAlignment="1">
      <alignment horizontal="center"/>
    </xf>
    <xf numFmtId="4" fontId="9" fillId="2" borderId="4"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0" fontId="6" fillId="0" borderId="0" xfId="0" applyFont="1" applyAlignment="1">
      <alignment horizontal="right"/>
    </xf>
    <xf numFmtId="4" fontId="7" fillId="2" borderId="0" xfId="0" applyNumberFormat="1" applyFont="1" applyFill="1" applyBorder="1" applyAlignment="1">
      <alignment horizontal="left" vertical="center" wrapText="1"/>
    </xf>
    <xf numFmtId="4" fontId="9" fillId="2" borderId="0" xfId="0" applyNumberFormat="1" applyFont="1" applyFill="1" applyBorder="1" applyAlignment="1">
      <alignment horizontal="center" vertical="center"/>
    </xf>
    <xf numFmtId="4" fontId="14" fillId="2" borderId="0" xfId="0" applyNumberFormat="1" applyFont="1" applyFill="1" applyBorder="1" applyAlignment="1">
      <alignment horizontal="center" vertical="center"/>
    </xf>
    <xf numFmtId="0" fontId="5" fillId="2" borderId="0" xfId="0" applyFont="1" applyFill="1" applyBorder="1" applyAlignment="1"/>
    <xf numFmtId="4" fontId="8" fillId="2" borderId="1" xfId="0" applyNumberFormat="1" applyFont="1" applyFill="1" applyBorder="1" applyAlignment="1">
      <alignment horizontal="center" vertical="center"/>
    </xf>
    <xf numFmtId="0" fontId="2" fillId="0" borderId="0" xfId="0" applyFont="1" applyAlignment="1">
      <alignment vertical="center"/>
    </xf>
    <xf numFmtId="0" fontId="5" fillId="2" borderId="0" xfId="0" applyFont="1" applyFill="1" applyBorder="1" applyAlignment="1">
      <alignment vertical="center"/>
    </xf>
    <xf numFmtId="0" fontId="10" fillId="2" borderId="0" xfId="0" applyFont="1" applyFill="1" applyAlignment="1">
      <alignment vertical="center"/>
    </xf>
    <xf numFmtId="2" fontId="12" fillId="2" borderId="5"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0" fontId="2" fillId="0" borderId="0" xfId="0" applyFont="1" applyBorder="1" applyAlignment="1">
      <alignment vertical="center"/>
    </xf>
    <xf numFmtId="4" fontId="2" fillId="2" borderId="0" xfId="0" applyNumberFormat="1" applyFont="1" applyFill="1" applyAlignment="1">
      <alignment horizontal="right" vertical="center"/>
    </xf>
    <xf numFmtId="0" fontId="2" fillId="2" borderId="0" xfId="0" applyFont="1" applyFill="1" applyAlignment="1">
      <alignment vertical="center"/>
    </xf>
    <xf numFmtId="49" fontId="12" fillId="2" borderId="7" xfId="0" applyNumberFormat="1" applyFont="1" applyFill="1" applyBorder="1" applyAlignment="1">
      <alignment horizontal="left" vertical="center" wrapText="1"/>
    </xf>
    <xf numFmtId="4" fontId="16" fillId="2" borderId="1" xfId="0" applyNumberFormat="1" applyFont="1" applyFill="1" applyBorder="1" applyAlignment="1">
      <alignment horizontal="center" vertical="center"/>
    </xf>
    <xf numFmtId="0" fontId="3" fillId="2" borderId="0" xfId="0" applyFont="1" applyFill="1" applyAlignment="1">
      <alignment vertical="center"/>
    </xf>
    <xf numFmtId="4" fontId="15" fillId="0" borderId="1" xfId="0" applyNumberFormat="1" applyFont="1" applyFill="1" applyBorder="1" applyAlignment="1">
      <alignment horizontal="center" vertical="center"/>
    </xf>
    <xf numFmtId="4" fontId="7" fillId="3" borderId="2"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4" fontId="4" fillId="3" borderId="1" xfId="0" applyNumberFormat="1" applyFont="1" applyFill="1" applyBorder="1" applyAlignment="1">
      <alignment horizontal="left" vertical="center" wrapText="1"/>
    </xf>
    <xf numFmtId="4" fontId="7" fillId="3" borderId="2" xfId="0" applyNumberFormat="1" applyFont="1" applyFill="1" applyBorder="1" applyAlignment="1">
      <alignment horizontal="center" vertical="center" wrapText="1"/>
    </xf>
    <xf numFmtId="4" fontId="4" fillId="3" borderId="1" xfId="0" applyNumberFormat="1" applyFont="1" applyFill="1" applyBorder="1" applyAlignment="1">
      <alignment horizontal="left" vertical="center"/>
    </xf>
    <xf numFmtId="4" fontId="4" fillId="3" borderId="2" xfId="0" applyNumberFormat="1" applyFont="1" applyFill="1" applyBorder="1" applyAlignment="1">
      <alignment horizontal="left" vertical="center" wrapText="1"/>
    </xf>
    <xf numFmtId="4"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xf>
    <xf numFmtId="4" fontId="14" fillId="3" borderId="1" xfId="0" applyNumberFormat="1" applyFont="1" applyFill="1" applyBorder="1" applyAlignment="1">
      <alignment horizontal="left" vertical="center"/>
    </xf>
    <xf numFmtId="4" fontId="7"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left" vertical="center" wrapText="1"/>
    </xf>
    <xf numFmtId="4" fontId="7" fillId="3" borderId="1" xfId="0" applyNumberFormat="1" applyFont="1" applyFill="1" applyBorder="1" applyAlignment="1">
      <alignment horizontal="left" vertical="center"/>
    </xf>
    <xf numFmtId="4" fontId="7" fillId="3" borderId="1" xfId="0" applyNumberFormat="1"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4" fontId="7" fillId="3" borderId="2" xfId="0" applyNumberFormat="1" applyFont="1" applyFill="1" applyBorder="1" applyAlignment="1">
      <alignment horizontal="left" vertical="center"/>
    </xf>
    <xf numFmtId="4" fontId="4" fillId="3" borderId="1" xfId="0" applyNumberFormat="1" applyFont="1" applyFill="1" applyBorder="1" applyAlignment="1">
      <alignment horizontal="left" vertical="top"/>
    </xf>
    <xf numFmtId="4" fontId="4" fillId="3" borderId="1" xfId="0" applyNumberFormat="1" applyFont="1" applyFill="1" applyBorder="1" applyAlignment="1">
      <alignment horizontal="center"/>
    </xf>
    <xf numFmtId="4" fontId="4" fillId="3" borderId="1" xfId="0" applyNumberFormat="1" applyFont="1" applyFill="1" applyBorder="1" applyAlignment="1">
      <alignment horizontal="left" vertical="top" wrapText="1"/>
    </xf>
    <xf numFmtId="0" fontId="0" fillId="0" borderId="0" xfId="0" applyAlignment="1">
      <alignment vertical="center"/>
    </xf>
    <xf numFmtId="4" fontId="7" fillId="3" borderId="6" xfId="0" applyNumberFormat="1" applyFont="1" applyFill="1" applyBorder="1" applyAlignment="1">
      <alignment horizontal="center" vertical="center"/>
    </xf>
    <xf numFmtId="4" fontId="4" fillId="3" borderId="6" xfId="0" applyNumberFormat="1" applyFont="1" applyFill="1" applyBorder="1" applyAlignment="1">
      <alignment horizontal="center" vertical="center"/>
    </xf>
    <xf numFmtId="4" fontId="14" fillId="3" borderId="6" xfId="0" applyNumberFormat="1" applyFont="1" applyFill="1" applyBorder="1" applyAlignment="1">
      <alignment horizontal="center" vertical="center"/>
    </xf>
    <xf numFmtId="4" fontId="4" fillId="3" borderId="6" xfId="0" applyNumberFormat="1" applyFont="1" applyFill="1" applyBorder="1" applyAlignment="1">
      <alignment horizontal="left" vertical="center"/>
    </xf>
    <xf numFmtId="4" fontId="4" fillId="3" borderId="6" xfId="0" applyNumberFormat="1" applyFont="1" applyFill="1" applyBorder="1" applyAlignment="1">
      <alignment horizontal="left" vertical="center" wrapText="1"/>
    </xf>
    <xf numFmtId="4" fontId="4" fillId="3" borderId="6" xfId="0" applyNumberFormat="1" applyFont="1" applyFill="1" applyBorder="1" applyAlignment="1">
      <alignment horizontal="center" vertical="center" wrapText="1"/>
    </xf>
    <xf numFmtId="4" fontId="14"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wrapText="1"/>
    </xf>
    <xf numFmtId="4" fontId="17" fillId="3" borderId="6" xfId="0" applyNumberFormat="1" applyFont="1" applyFill="1" applyBorder="1" applyAlignment="1">
      <alignment horizontal="center" vertical="center" wrapText="1"/>
    </xf>
    <xf numFmtId="4" fontId="17" fillId="3" borderId="6"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49" fontId="12" fillId="2" borderId="6" xfId="0" applyNumberFormat="1" applyFont="1" applyFill="1" applyBorder="1" applyAlignment="1">
      <alignment horizontal="center" vertical="center" wrapText="1"/>
    </xf>
    <xf numFmtId="4" fontId="2" fillId="0" borderId="0" xfId="0" applyNumberFormat="1" applyFont="1" applyBorder="1" applyAlignment="1">
      <alignment vertical="center" wrapText="1"/>
    </xf>
    <xf numFmtId="4" fontId="2" fillId="0" borderId="0" xfId="0" applyNumberFormat="1" applyFont="1" applyAlignment="1">
      <alignment horizontal="center" vertical="center" wrapText="1"/>
    </xf>
  </cellXfs>
  <cellStyles count="3">
    <cellStyle name="Excel Built-in Normal"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4"/>
  <sheetViews>
    <sheetView tabSelected="1" view="pageBreakPreview" topLeftCell="AE24" zoomScale="86" zoomScaleNormal="100" zoomScaleSheetLayoutView="86" workbookViewId="0">
      <selection activeCell="AX36" sqref="AX36"/>
    </sheetView>
  </sheetViews>
  <sheetFormatPr defaultRowHeight="12.75" x14ac:dyDescent="0.2"/>
  <cols>
    <col min="1" max="1" width="70.140625" style="22" customWidth="1"/>
    <col min="2" max="2" width="34.7109375" style="15" customWidth="1"/>
    <col min="3" max="3" width="27.140625" style="15" customWidth="1"/>
    <col min="4" max="5" width="9.28515625" style="21" customWidth="1"/>
    <col min="6" max="6" width="72.85546875" customWidth="1"/>
    <col min="7" max="8" width="34.28515625" customWidth="1"/>
    <col min="10" max="10" width="72.85546875" customWidth="1"/>
    <col min="11" max="12" width="34.28515625" customWidth="1"/>
    <col min="15" max="15" width="72.85546875" style="46" customWidth="1"/>
    <col min="16" max="17" width="34.28515625" style="46" customWidth="1"/>
    <col min="18" max="29" width="9.140625" style="46"/>
    <col min="30" max="30" width="72.85546875" style="46" customWidth="1"/>
    <col min="31" max="32" width="34.28515625" style="46" customWidth="1"/>
    <col min="33" max="33" width="9.140625" style="46"/>
    <col min="48" max="48" width="11.5703125" bestFit="1" customWidth="1"/>
    <col min="49" max="49" width="11" customWidth="1"/>
    <col min="50" max="50" width="15.28515625" bestFit="1" customWidth="1"/>
  </cols>
  <sheetData>
    <row r="1" spans="1:47" s="1" customFormat="1" ht="16.5" customHeight="1" x14ac:dyDescent="0.25">
      <c r="A1" s="14" t="s">
        <v>17</v>
      </c>
      <c r="B1" s="14"/>
      <c r="C1" s="11"/>
      <c r="D1" s="7" t="s">
        <v>37</v>
      </c>
      <c r="E1" s="7"/>
      <c r="O1" s="13"/>
      <c r="P1" s="13"/>
      <c r="Q1" s="13"/>
      <c r="R1" s="13"/>
      <c r="S1" s="13"/>
      <c r="T1" s="13"/>
      <c r="U1" s="13"/>
      <c r="V1" s="13"/>
      <c r="W1" s="13"/>
      <c r="X1" s="13"/>
      <c r="Y1" s="13"/>
      <c r="Z1" s="13"/>
      <c r="AA1" s="13"/>
      <c r="AB1" s="13"/>
      <c r="AC1" s="13"/>
      <c r="AD1" s="13"/>
      <c r="AE1" s="13"/>
      <c r="AF1" s="13"/>
      <c r="AG1" s="13"/>
    </row>
    <row r="2" spans="1:47" s="1" customFormat="1" ht="16.5" customHeight="1" x14ac:dyDescent="0.25">
      <c r="A2" s="14" t="s">
        <v>16</v>
      </c>
      <c r="B2" s="14"/>
      <c r="C2" s="11"/>
      <c r="D2" s="3" t="s">
        <v>38</v>
      </c>
      <c r="E2" s="3"/>
      <c r="O2" s="13"/>
      <c r="P2" s="13"/>
      <c r="Q2" s="13"/>
      <c r="R2" s="13"/>
      <c r="S2" s="13"/>
      <c r="T2" s="13"/>
      <c r="U2" s="13"/>
      <c r="V2" s="13"/>
      <c r="W2" s="13"/>
      <c r="X2" s="13"/>
      <c r="Y2" s="13"/>
      <c r="Z2" s="13"/>
      <c r="AA2" s="13"/>
      <c r="AB2" s="13"/>
      <c r="AC2" s="13"/>
      <c r="AD2" s="13"/>
      <c r="AE2" s="13"/>
      <c r="AF2" s="13"/>
      <c r="AG2" s="13"/>
    </row>
    <row r="3" spans="1:47" s="1" customFormat="1" ht="16.5" customHeight="1" x14ac:dyDescent="0.25">
      <c r="A3" s="14" t="s">
        <v>15</v>
      </c>
      <c r="B3" s="14"/>
      <c r="C3" s="11"/>
      <c r="D3" s="3" t="s">
        <v>39</v>
      </c>
      <c r="E3" s="3"/>
      <c r="O3" s="13"/>
      <c r="P3" s="13"/>
      <c r="Q3" s="13"/>
      <c r="R3" s="13"/>
      <c r="S3" s="13"/>
      <c r="T3" s="13"/>
      <c r="U3" s="13"/>
      <c r="V3" s="13"/>
      <c r="W3" s="13"/>
      <c r="X3" s="13"/>
      <c r="Y3" s="13"/>
      <c r="Z3" s="13"/>
      <c r="AA3" s="13"/>
      <c r="AB3" s="13"/>
      <c r="AC3" s="13"/>
      <c r="AD3" s="13"/>
      <c r="AE3" s="13"/>
      <c r="AF3" s="13"/>
      <c r="AG3" s="13"/>
    </row>
    <row r="4" spans="1:47" s="1" customFormat="1" ht="16.5" customHeight="1" x14ac:dyDescent="0.2">
      <c r="A4" s="14" t="s">
        <v>14</v>
      </c>
      <c r="B4" s="14"/>
      <c r="C4" s="14"/>
      <c r="D4" s="21"/>
      <c r="E4" s="21"/>
      <c r="O4" s="13"/>
      <c r="P4" s="13"/>
      <c r="Q4" s="13"/>
      <c r="R4" s="13"/>
      <c r="S4" s="13"/>
      <c r="T4" s="13"/>
      <c r="U4" s="13"/>
      <c r="V4" s="13"/>
      <c r="W4" s="13"/>
      <c r="X4" s="13"/>
      <c r="Y4" s="13"/>
      <c r="Z4" s="13"/>
      <c r="AA4" s="13"/>
      <c r="AB4" s="13"/>
      <c r="AC4" s="13"/>
      <c r="AD4" s="13"/>
      <c r="AE4" s="13"/>
      <c r="AF4" s="13"/>
      <c r="AG4" s="13"/>
    </row>
    <row r="5" spans="1:47" s="1" customFormat="1" x14ac:dyDescent="0.2">
      <c r="A5" s="25" t="s">
        <v>77</v>
      </c>
      <c r="B5" s="15"/>
      <c r="C5" s="15"/>
      <c r="D5" s="21"/>
      <c r="E5" s="21"/>
      <c r="O5" s="13"/>
      <c r="P5" s="13"/>
      <c r="Q5" s="13"/>
      <c r="R5" s="13"/>
      <c r="S5" s="13"/>
      <c r="T5" s="13"/>
      <c r="U5" s="13"/>
      <c r="V5" s="13"/>
      <c r="W5" s="13"/>
      <c r="X5" s="13"/>
      <c r="Y5" s="13"/>
      <c r="Z5" s="13"/>
      <c r="AA5" s="13"/>
      <c r="AB5" s="13"/>
      <c r="AC5" s="13"/>
      <c r="AD5" s="13"/>
      <c r="AE5" s="13"/>
      <c r="AF5" s="13"/>
      <c r="AG5" s="13"/>
    </row>
    <row r="6" spans="1:47" s="1" customFormat="1" ht="43.5" customHeight="1" x14ac:dyDescent="0.2">
      <c r="A6" s="56" t="s">
        <v>13</v>
      </c>
      <c r="B6" s="56" t="s">
        <v>11</v>
      </c>
      <c r="C6" s="57" t="s">
        <v>12</v>
      </c>
      <c r="D6" s="58" t="s">
        <v>78</v>
      </c>
      <c r="E6" s="58" t="s">
        <v>80</v>
      </c>
      <c r="F6" s="56" t="s">
        <v>13</v>
      </c>
      <c r="G6" s="56" t="s">
        <v>11</v>
      </c>
      <c r="H6" s="57" t="s">
        <v>12</v>
      </c>
      <c r="I6" s="58" t="s">
        <v>80</v>
      </c>
      <c r="J6" s="56" t="s">
        <v>13</v>
      </c>
      <c r="K6" s="56" t="s">
        <v>11</v>
      </c>
      <c r="L6" s="57" t="s">
        <v>12</v>
      </c>
      <c r="M6" s="58" t="s">
        <v>78</v>
      </c>
      <c r="N6" s="58" t="s">
        <v>78</v>
      </c>
      <c r="O6" s="56" t="s">
        <v>13</v>
      </c>
      <c r="P6" s="56" t="s">
        <v>11</v>
      </c>
      <c r="Q6" s="57" t="s">
        <v>12</v>
      </c>
      <c r="R6" s="58" t="s">
        <v>85</v>
      </c>
      <c r="S6" s="58" t="s">
        <v>88</v>
      </c>
      <c r="T6" s="58" t="s">
        <v>88</v>
      </c>
      <c r="U6" s="58" t="s">
        <v>88</v>
      </c>
      <c r="V6" s="58" t="s">
        <v>88</v>
      </c>
      <c r="W6" s="58" t="s">
        <v>88</v>
      </c>
      <c r="X6" s="58" t="s">
        <v>88</v>
      </c>
      <c r="Y6" s="58" t="s">
        <v>88</v>
      </c>
      <c r="Z6" s="58" t="s">
        <v>88</v>
      </c>
      <c r="AA6" s="58" t="s">
        <v>88</v>
      </c>
      <c r="AB6" s="58" t="s">
        <v>88</v>
      </c>
      <c r="AC6" s="58" t="s">
        <v>88</v>
      </c>
      <c r="AD6" s="56" t="s">
        <v>13</v>
      </c>
      <c r="AE6" s="56" t="s">
        <v>11</v>
      </c>
      <c r="AF6" s="57" t="s">
        <v>12</v>
      </c>
      <c r="AG6" s="58" t="s">
        <v>88</v>
      </c>
      <c r="AH6" s="58" t="s">
        <v>88</v>
      </c>
      <c r="AI6" s="58" t="s">
        <v>88</v>
      </c>
      <c r="AJ6" s="58" t="s">
        <v>102</v>
      </c>
      <c r="AK6" s="58" t="s">
        <v>88</v>
      </c>
      <c r="AL6" s="58" t="s">
        <v>88</v>
      </c>
      <c r="AM6" s="58" t="s">
        <v>88</v>
      </c>
      <c r="AN6" s="58" t="s">
        <v>88</v>
      </c>
      <c r="AO6" s="58" t="s">
        <v>88</v>
      </c>
      <c r="AP6" s="58" t="s">
        <v>88</v>
      </c>
      <c r="AQ6" s="58" t="s">
        <v>88</v>
      </c>
      <c r="AR6" s="58" t="s">
        <v>88</v>
      </c>
      <c r="AS6" s="58" t="s">
        <v>85</v>
      </c>
      <c r="AT6" s="58" t="s">
        <v>85</v>
      </c>
      <c r="AU6" s="58" t="s">
        <v>85</v>
      </c>
    </row>
    <row r="7" spans="1:47" s="4" customFormat="1" ht="71.25" customHeight="1" x14ac:dyDescent="0.2">
      <c r="A7" s="56"/>
      <c r="B7" s="56"/>
      <c r="C7" s="56" t="s">
        <v>36</v>
      </c>
      <c r="D7" s="58"/>
      <c r="E7" s="58"/>
      <c r="F7" s="56"/>
      <c r="G7" s="56"/>
      <c r="H7" s="56" t="s">
        <v>52</v>
      </c>
      <c r="I7" s="58"/>
      <c r="J7" s="56"/>
      <c r="K7" s="56"/>
      <c r="L7" s="56" t="s">
        <v>53</v>
      </c>
      <c r="M7" s="58"/>
      <c r="N7" s="58"/>
      <c r="O7" s="56"/>
      <c r="P7" s="56"/>
      <c r="Q7" s="56" t="s">
        <v>76</v>
      </c>
      <c r="R7" s="58"/>
      <c r="S7" s="58"/>
      <c r="T7" s="58"/>
      <c r="U7" s="58"/>
      <c r="V7" s="58"/>
      <c r="W7" s="58"/>
      <c r="X7" s="58"/>
      <c r="Y7" s="58"/>
      <c r="Z7" s="58"/>
      <c r="AA7" s="58"/>
      <c r="AB7" s="58"/>
      <c r="AC7" s="58"/>
      <c r="AD7" s="56"/>
      <c r="AE7" s="56"/>
      <c r="AF7" s="56" t="s">
        <v>75</v>
      </c>
      <c r="AG7" s="58"/>
      <c r="AH7" s="58"/>
      <c r="AI7" s="58"/>
      <c r="AJ7" s="58"/>
      <c r="AK7" s="58"/>
      <c r="AL7" s="58"/>
      <c r="AM7" s="58"/>
      <c r="AN7" s="58"/>
      <c r="AO7" s="58"/>
      <c r="AP7" s="58"/>
      <c r="AQ7" s="58"/>
      <c r="AR7" s="58"/>
      <c r="AS7" s="58"/>
      <c r="AT7" s="58"/>
      <c r="AU7" s="58"/>
    </row>
    <row r="8" spans="1:47" s="4" customFormat="1" ht="22.5" customHeight="1" x14ac:dyDescent="0.2">
      <c r="A8" s="56"/>
      <c r="B8" s="56"/>
      <c r="C8" s="56"/>
      <c r="D8" s="59" t="s">
        <v>79</v>
      </c>
      <c r="E8" s="59" t="s">
        <v>81</v>
      </c>
      <c r="F8" s="56"/>
      <c r="G8" s="56"/>
      <c r="H8" s="56"/>
      <c r="I8" s="23" t="s">
        <v>82</v>
      </c>
      <c r="J8" s="56"/>
      <c r="K8" s="56"/>
      <c r="L8" s="56"/>
      <c r="M8" s="23" t="s">
        <v>83</v>
      </c>
      <c r="N8" s="23" t="s">
        <v>84</v>
      </c>
      <c r="O8" s="56"/>
      <c r="P8" s="56"/>
      <c r="Q8" s="56"/>
      <c r="R8" s="23" t="s">
        <v>86</v>
      </c>
      <c r="S8" s="23" t="s">
        <v>87</v>
      </c>
      <c r="T8" s="23" t="s">
        <v>89</v>
      </c>
      <c r="U8" s="23" t="s">
        <v>90</v>
      </c>
      <c r="V8" s="23" t="s">
        <v>91</v>
      </c>
      <c r="W8" s="23" t="s">
        <v>92</v>
      </c>
      <c r="X8" s="23" t="s">
        <v>93</v>
      </c>
      <c r="Y8" s="23" t="s">
        <v>94</v>
      </c>
      <c r="Z8" s="23" t="s">
        <v>95</v>
      </c>
      <c r="AA8" s="23" t="s">
        <v>96</v>
      </c>
      <c r="AB8" s="23" t="s">
        <v>97</v>
      </c>
      <c r="AC8" s="23" t="s">
        <v>98</v>
      </c>
      <c r="AD8" s="56"/>
      <c r="AE8" s="56"/>
      <c r="AF8" s="56"/>
      <c r="AG8" s="59" t="s">
        <v>99</v>
      </c>
      <c r="AH8" s="59" t="s">
        <v>100</v>
      </c>
      <c r="AI8" s="59" t="s">
        <v>101</v>
      </c>
      <c r="AJ8" s="59" t="s">
        <v>103</v>
      </c>
      <c r="AK8" s="59" t="s">
        <v>104</v>
      </c>
      <c r="AL8" s="59" t="s">
        <v>105</v>
      </c>
      <c r="AM8" s="59" t="s">
        <v>106</v>
      </c>
      <c r="AN8" s="59" t="s">
        <v>107</v>
      </c>
      <c r="AO8" s="61" t="s">
        <v>108</v>
      </c>
      <c r="AP8" s="60">
        <v>62</v>
      </c>
      <c r="AQ8" s="60">
        <v>64</v>
      </c>
      <c r="AR8" s="60">
        <v>65</v>
      </c>
      <c r="AS8" s="60">
        <v>1</v>
      </c>
      <c r="AT8" s="60">
        <v>2</v>
      </c>
      <c r="AU8" s="60">
        <v>3</v>
      </c>
    </row>
    <row r="9" spans="1:47" s="1" customFormat="1" ht="12.75" customHeight="1" x14ac:dyDescent="0.2">
      <c r="A9" s="27" t="s">
        <v>10</v>
      </c>
      <c r="B9" s="28"/>
      <c r="C9" s="29">
        <f>SUM(C10:C13)</f>
        <v>1.17</v>
      </c>
      <c r="D9" s="6">
        <f t="shared" ref="D9:E9" si="0">SUM(D10:D13)</f>
        <v>5746.5720000000001</v>
      </c>
      <c r="E9" s="6">
        <f t="shared" si="0"/>
        <v>7243.2359999999999</v>
      </c>
      <c r="F9" s="27" t="s">
        <v>10</v>
      </c>
      <c r="G9" s="28"/>
      <c r="H9" s="29">
        <f>SUM(H10:H13)</f>
        <v>0</v>
      </c>
      <c r="I9" s="6">
        <f t="shared" ref="I9" si="1">SUM(I10:I13)</f>
        <v>0</v>
      </c>
      <c r="J9" s="27" t="s">
        <v>10</v>
      </c>
      <c r="K9" s="28"/>
      <c r="L9" s="29">
        <f>SUM(L10:L13)</f>
        <v>1.17</v>
      </c>
      <c r="M9" s="6">
        <f t="shared" ref="M9:N9" si="2">SUM(M10:M13)</f>
        <v>5790.0959999999995</v>
      </c>
      <c r="N9" s="6">
        <f t="shared" si="2"/>
        <v>5648.2919999999995</v>
      </c>
      <c r="O9" s="27" t="s">
        <v>10</v>
      </c>
      <c r="P9" s="28"/>
      <c r="Q9" s="29">
        <f>SUM(Q10:Q13)</f>
        <v>1.17</v>
      </c>
      <c r="R9" s="6">
        <f t="shared" ref="R9:AC9" si="3">SUM(R10:R13)</f>
        <v>11921.364000000001</v>
      </c>
      <c r="S9" s="6">
        <f t="shared" si="3"/>
        <v>6918.9120000000003</v>
      </c>
      <c r="T9" s="6">
        <f t="shared" si="3"/>
        <v>6740.6040000000012</v>
      </c>
      <c r="U9" s="6">
        <f t="shared" si="3"/>
        <v>10515.96</v>
      </c>
      <c r="V9" s="6">
        <f t="shared" si="3"/>
        <v>2198.6639999999998</v>
      </c>
      <c r="W9" s="6">
        <f t="shared" si="3"/>
        <v>8190.9359999999997</v>
      </c>
      <c r="X9" s="6">
        <f t="shared" si="3"/>
        <v>6295.5360000000001</v>
      </c>
      <c r="Y9" s="6">
        <f t="shared" si="3"/>
        <v>6249.2040000000006</v>
      </c>
      <c r="Z9" s="6">
        <f t="shared" si="3"/>
        <v>6298.344000000001</v>
      </c>
      <c r="AA9" s="6">
        <f t="shared" si="3"/>
        <v>6267.4560000000001</v>
      </c>
      <c r="AB9" s="6">
        <f t="shared" si="3"/>
        <v>6350.2919999999995</v>
      </c>
      <c r="AC9" s="6">
        <f t="shared" si="3"/>
        <v>6542.6399999999994</v>
      </c>
      <c r="AD9" s="47" t="s">
        <v>10</v>
      </c>
      <c r="AE9" s="48"/>
      <c r="AF9" s="47">
        <f t="shared" ref="AF9" si="4">SUM(AF10:AF11)</f>
        <v>1.17</v>
      </c>
      <c r="AG9" s="6">
        <f t="shared" ref="AG9:AO9" si="5">SUM(AG10:AG13)</f>
        <v>6056.8559999999989</v>
      </c>
      <c r="AH9" s="6">
        <f t="shared" si="5"/>
        <v>6143.9040000000005</v>
      </c>
      <c r="AI9" s="6">
        <f t="shared" si="5"/>
        <v>6267.4560000000001</v>
      </c>
      <c r="AJ9" s="6">
        <f t="shared" si="5"/>
        <v>7268.5079999999998</v>
      </c>
      <c r="AK9" s="6">
        <f t="shared" si="5"/>
        <v>6343.2719999999999</v>
      </c>
      <c r="AL9" s="6">
        <f t="shared" si="5"/>
        <v>6413.4720000000007</v>
      </c>
      <c r="AM9" s="6">
        <f t="shared" si="5"/>
        <v>9092.3040000000001</v>
      </c>
      <c r="AN9" s="6">
        <f t="shared" si="5"/>
        <v>6288.5159999999996</v>
      </c>
      <c r="AO9" s="6">
        <f t="shared" si="5"/>
        <v>6383.9879999999994</v>
      </c>
      <c r="AP9" s="6">
        <f t="shared" ref="AP9:AR9" si="6">SUM(AP10:AP13)</f>
        <v>6353.1</v>
      </c>
      <c r="AQ9" s="6">
        <f t="shared" si="6"/>
        <v>6661.98</v>
      </c>
      <c r="AR9" s="6">
        <f t="shared" si="6"/>
        <v>6736.3919999999998</v>
      </c>
      <c r="AS9" s="6">
        <f t="shared" ref="AS9:AU9" si="7">SUM(AS10:AS13)</f>
        <v>4630.3919999999998</v>
      </c>
      <c r="AT9" s="6">
        <f t="shared" si="7"/>
        <v>7299.3960000000006</v>
      </c>
      <c r="AU9" s="6">
        <f t="shared" si="7"/>
        <v>7247.4480000000012</v>
      </c>
    </row>
    <row r="10" spans="1:47" s="1" customFormat="1" ht="12.75" customHeight="1" x14ac:dyDescent="0.2">
      <c r="A10" s="30" t="s">
        <v>18</v>
      </c>
      <c r="B10" s="28" t="s">
        <v>32</v>
      </c>
      <c r="C10" s="28">
        <v>0.99</v>
      </c>
      <c r="D10" s="12">
        <f>$C$10*D35*12</f>
        <v>4862.4840000000004</v>
      </c>
      <c r="E10" s="12">
        <f>$C$10*E35*12</f>
        <v>6128.8919999999998</v>
      </c>
      <c r="F10" s="30" t="s">
        <v>18</v>
      </c>
      <c r="G10" s="28" t="s">
        <v>32</v>
      </c>
      <c r="H10" s="28">
        <v>0</v>
      </c>
      <c r="I10" s="12">
        <f>$H$10*I35*12</f>
        <v>0</v>
      </c>
      <c r="J10" s="30" t="s">
        <v>18</v>
      </c>
      <c r="K10" s="28" t="s">
        <v>32</v>
      </c>
      <c r="L10" s="28">
        <v>0.99</v>
      </c>
      <c r="M10" s="12">
        <f>$L$10*M35*12</f>
        <v>4899.3119999999999</v>
      </c>
      <c r="N10" s="12">
        <f>$L$10*N35*12</f>
        <v>4779.3239999999996</v>
      </c>
      <c r="O10" s="32" t="s">
        <v>18</v>
      </c>
      <c r="P10" s="28" t="s">
        <v>32</v>
      </c>
      <c r="Q10" s="28">
        <v>0.99</v>
      </c>
      <c r="R10" s="12">
        <f>$Q$10*R35*12</f>
        <v>10087.308000000001</v>
      </c>
      <c r="S10" s="12">
        <f t="shared" ref="S10:AC10" si="8">$Q$10*S35*12</f>
        <v>5854.4639999999999</v>
      </c>
      <c r="T10" s="12">
        <f t="shared" si="8"/>
        <v>5703.5880000000006</v>
      </c>
      <c r="U10" s="12">
        <f t="shared" si="8"/>
        <v>8898.119999999999</v>
      </c>
      <c r="V10" s="12">
        <f t="shared" si="8"/>
        <v>1860.4079999999999</v>
      </c>
      <c r="W10" s="12">
        <f t="shared" si="8"/>
        <v>6930.7919999999995</v>
      </c>
      <c r="X10" s="12">
        <f t="shared" si="8"/>
        <v>5326.9920000000002</v>
      </c>
      <c r="Y10" s="12">
        <f t="shared" si="8"/>
        <v>5287.7880000000005</v>
      </c>
      <c r="Z10" s="12">
        <f t="shared" si="8"/>
        <v>5329.3680000000004</v>
      </c>
      <c r="AA10" s="12">
        <f t="shared" si="8"/>
        <v>5303.232</v>
      </c>
      <c r="AB10" s="12">
        <f t="shared" si="8"/>
        <v>5373.3239999999996</v>
      </c>
      <c r="AC10" s="12">
        <f t="shared" si="8"/>
        <v>5536.08</v>
      </c>
      <c r="AD10" s="50" t="s">
        <v>18</v>
      </c>
      <c r="AE10" s="48" t="s">
        <v>32</v>
      </c>
      <c r="AF10" s="48">
        <v>0.99</v>
      </c>
      <c r="AG10" s="12">
        <f>$AF$10*AG35*12</f>
        <v>5125.0319999999992</v>
      </c>
      <c r="AH10" s="12">
        <f t="shared" ref="AH10:AO10" si="9">$AF$10*AH35*12</f>
        <v>5198.6880000000001</v>
      </c>
      <c r="AI10" s="12">
        <f t="shared" si="9"/>
        <v>5303.232</v>
      </c>
      <c r="AJ10" s="12">
        <f t="shared" si="9"/>
        <v>6150.2759999999998</v>
      </c>
      <c r="AK10" s="12">
        <f t="shared" si="9"/>
        <v>5367.384</v>
      </c>
      <c r="AL10" s="12">
        <f t="shared" si="9"/>
        <v>5426.7840000000006</v>
      </c>
      <c r="AM10" s="12">
        <f t="shared" si="9"/>
        <v>7693.4880000000003</v>
      </c>
      <c r="AN10" s="12">
        <f t="shared" si="9"/>
        <v>5321.0519999999997</v>
      </c>
      <c r="AO10" s="12">
        <f t="shared" si="9"/>
        <v>5401.8359999999993</v>
      </c>
      <c r="AP10" s="12">
        <f t="shared" ref="AP10:AR10" si="10">$AF$10*AP35*12</f>
        <v>5375.7000000000007</v>
      </c>
      <c r="AQ10" s="12">
        <f t="shared" si="10"/>
        <v>5637.0599999999995</v>
      </c>
      <c r="AR10" s="12">
        <f t="shared" si="10"/>
        <v>5700.0240000000003</v>
      </c>
      <c r="AS10" s="12">
        <f t="shared" ref="AS10:AU10" si="11">$AF$10*AS35*12</f>
        <v>3918.0240000000003</v>
      </c>
      <c r="AT10" s="12">
        <f t="shared" si="11"/>
        <v>6176.4120000000003</v>
      </c>
      <c r="AU10" s="12">
        <f t="shared" si="11"/>
        <v>6132.456000000001</v>
      </c>
    </row>
    <row r="11" spans="1:47" s="1" customFormat="1" ht="28.5" customHeight="1" x14ac:dyDescent="0.2">
      <c r="A11" s="30" t="s">
        <v>23</v>
      </c>
      <c r="B11" s="28" t="s">
        <v>33</v>
      </c>
      <c r="C11" s="28">
        <v>0.18</v>
      </c>
      <c r="D11" s="12">
        <f>$C$11*D35*12</f>
        <v>884.08799999999997</v>
      </c>
      <c r="E11" s="12">
        <f>$C$11*E35*12</f>
        <v>1114.3440000000001</v>
      </c>
      <c r="F11" s="30" t="s">
        <v>23</v>
      </c>
      <c r="G11" s="28" t="s">
        <v>33</v>
      </c>
      <c r="H11" s="28">
        <v>0</v>
      </c>
      <c r="I11" s="12">
        <f>$H$11*I35*12</f>
        <v>0</v>
      </c>
      <c r="J11" s="30" t="s">
        <v>23</v>
      </c>
      <c r="K11" s="28" t="s">
        <v>33</v>
      </c>
      <c r="L11" s="28">
        <v>0.18</v>
      </c>
      <c r="M11" s="12">
        <f>$L$11*M35*12</f>
        <v>890.78399999999999</v>
      </c>
      <c r="N11" s="12">
        <f>$L$11*N35*12</f>
        <v>868.96800000000007</v>
      </c>
      <c r="O11" s="30" t="s">
        <v>23</v>
      </c>
      <c r="P11" s="28" t="s">
        <v>33</v>
      </c>
      <c r="Q11" s="28">
        <v>0.18</v>
      </c>
      <c r="R11" s="12">
        <f>$Q$11*R35*12</f>
        <v>1834.056</v>
      </c>
      <c r="S11" s="12">
        <f t="shared" ref="S11:AC11" si="12">$Q$11*S35*12</f>
        <v>1064.4479999999999</v>
      </c>
      <c r="T11" s="12">
        <f t="shared" si="12"/>
        <v>1037.0160000000001</v>
      </c>
      <c r="U11" s="12">
        <f t="shared" si="12"/>
        <v>1617.84</v>
      </c>
      <c r="V11" s="12">
        <f t="shared" si="12"/>
        <v>338.25599999999997</v>
      </c>
      <c r="W11" s="12">
        <f t="shared" si="12"/>
        <v>1260.1439999999998</v>
      </c>
      <c r="X11" s="12">
        <f t="shared" si="12"/>
        <v>968.54399999999987</v>
      </c>
      <c r="Y11" s="12">
        <f t="shared" si="12"/>
        <v>961.41599999999994</v>
      </c>
      <c r="Z11" s="12">
        <f t="shared" si="12"/>
        <v>968.97600000000011</v>
      </c>
      <c r="AA11" s="12">
        <f t="shared" si="12"/>
        <v>964.22399999999993</v>
      </c>
      <c r="AB11" s="12">
        <f t="shared" si="12"/>
        <v>976.96800000000007</v>
      </c>
      <c r="AC11" s="12">
        <f t="shared" si="12"/>
        <v>1006.56</v>
      </c>
      <c r="AD11" s="51" t="s">
        <v>23</v>
      </c>
      <c r="AE11" s="48" t="s">
        <v>33</v>
      </c>
      <c r="AF11" s="48">
        <v>0.18</v>
      </c>
      <c r="AG11" s="12">
        <f>$AF$11*AG35*12</f>
        <v>931.82399999999984</v>
      </c>
      <c r="AH11" s="12">
        <f t="shared" ref="AH11:AO11" si="13">$AF$11*AH35*12</f>
        <v>945.21600000000001</v>
      </c>
      <c r="AI11" s="12">
        <f t="shared" si="13"/>
        <v>964.22399999999993</v>
      </c>
      <c r="AJ11" s="12">
        <f t="shared" si="13"/>
        <v>1118.232</v>
      </c>
      <c r="AK11" s="12">
        <f t="shared" si="13"/>
        <v>975.88799999999992</v>
      </c>
      <c r="AL11" s="12">
        <f t="shared" si="13"/>
        <v>986.6880000000001</v>
      </c>
      <c r="AM11" s="12">
        <f t="shared" si="13"/>
        <v>1398.816</v>
      </c>
      <c r="AN11" s="12">
        <f t="shared" si="13"/>
        <v>967.46399999999994</v>
      </c>
      <c r="AO11" s="12">
        <f t="shared" si="13"/>
        <v>982.15199999999982</v>
      </c>
      <c r="AP11" s="12">
        <f t="shared" ref="AP11:AR11" si="14">$AF$11*AP35*12</f>
        <v>977.40000000000009</v>
      </c>
      <c r="AQ11" s="12">
        <f t="shared" si="14"/>
        <v>1024.92</v>
      </c>
      <c r="AR11" s="12">
        <f t="shared" si="14"/>
        <v>1036.3679999999999</v>
      </c>
      <c r="AS11" s="12">
        <f t="shared" ref="AS11:AU11" si="15">$AF$11*AS35*12</f>
        <v>712.36799999999994</v>
      </c>
      <c r="AT11" s="12">
        <f t="shared" si="15"/>
        <v>1122.9839999999999</v>
      </c>
      <c r="AU11" s="12">
        <f t="shared" si="15"/>
        <v>1114.9920000000002</v>
      </c>
    </row>
    <row r="12" spans="1:47" s="13" customFormat="1" x14ac:dyDescent="0.2">
      <c r="A12" s="30"/>
      <c r="B12" s="28"/>
      <c r="C12" s="28"/>
      <c r="D12" s="12"/>
      <c r="E12" s="12"/>
      <c r="F12" s="30"/>
      <c r="G12" s="28"/>
      <c r="H12" s="28"/>
      <c r="I12" s="12"/>
      <c r="J12" s="30"/>
      <c r="K12" s="28"/>
      <c r="L12" s="28"/>
      <c r="M12" s="12"/>
      <c r="N12" s="12"/>
      <c r="O12" s="32"/>
      <c r="P12" s="28"/>
      <c r="Q12" s="28"/>
      <c r="R12" s="12"/>
      <c r="S12" s="12"/>
      <c r="T12" s="12"/>
      <c r="U12" s="12"/>
      <c r="V12" s="12"/>
      <c r="W12" s="12"/>
      <c r="X12" s="12"/>
      <c r="Y12" s="12"/>
      <c r="Z12" s="12"/>
      <c r="AA12" s="12"/>
      <c r="AB12" s="12"/>
      <c r="AC12" s="12"/>
      <c r="AD12" s="51"/>
      <c r="AE12" s="48"/>
      <c r="AF12" s="48"/>
      <c r="AG12" s="12"/>
      <c r="AH12" s="12"/>
      <c r="AI12" s="12"/>
      <c r="AJ12" s="12"/>
      <c r="AK12" s="12"/>
      <c r="AL12" s="12"/>
      <c r="AM12" s="12"/>
      <c r="AN12" s="12"/>
      <c r="AO12" s="12"/>
      <c r="AP12" s="12"/>
      <c r="AQ12" s="12"/>
      <c r="AR12" s="12"/>
      <c r="AS12" s="12"/>
      <c r="AT12" s="12"/>
      <c r="AU12" s="12"/>
    </row>
    <row r="13" spans="1:47" s="13" customFormat="1" x14ac:dyDescent="0.2">
      <c r="A13" s="30"/>
      <c r="B13" s="28"/>
      <c r="C13" s="28"/>
      <c r="D13" s="12"/>
      <c r="E13" s="12"/>
      <c r="F13" s="30"/>
      <c r="G13" s="28"/>
      <c r="H13" s="28"/>
      <c r="I13" s="12"/>
      <c r="J13" s="30"/>
      <c r="K13" s="28"/>
      <c r="L13" s="28"/>
      <c r="M13" s="12"/>
      <c r="N13" s="12"/>
      <c r="O13" s="32"/>
      <c r="P13" s="28"/>
      <c r="Q13" s="28"/>
      <c r="R13" s="12"/>
      <c r="S13" s="12"/>
      <c r="T13" s="12"/>
      <c r="U13" s="12"/>
      <c r="V13" s="12"/>
      <c r="W13" s="12"/>
      <c r="X13" s="12"/>
      <c r="Y13" s="12"/>
      <c r="Z13" s="12"/>
      <c r="AA13" s="12"/>
      <c r="AB13" s="12"/>
      <c r="AC13" s="12"/>
      <c r="AD13" s="51"/>
      <c r="AE13" s="48"/>
      <c r="AF13" s="48"/>
      <c r="AG13" s="12"/>
      <c r="AH13" s="12"/>
      <c r="AI13" s="12"/>
      <c r="AJ13" s="12"/>
      <c r="AK13" s="12"/>
      <c r="AL13" s="12"/>
      <c r="AM13" s="12"/>
      <c r="AN13" s="12"/>
      <c r="AO13" s="12"/>
      <c r="AP13" s="12"/>
      <c r="AQ13" s="12"/>
      <c r="AR13" s="12"/>
      <c r="AS13" s="12"/>
      <c r="AT13" s="12"/>
      <c r="AU13" s="12"/>
    </row>
    <row r="14" spans="1:47" s="13" customFormat="1" ht="37.5" customHeight="1" x14ac:dyDescent="0.2">
      <c r="A14" s="31" t="s">
        <v>9</v>
      </c>
      <c r="B14" s="28"/>
      <c r="C14" s="29">
        <f>SUM(C15:C21)</f>
        <v>3.93</v>
      </c>
      <c r="D14" s="17">
        <f>SUM(D15:D21)</f>
        <v>19302.588000000003</v>
      </c>
      <c r="E14" s="17">
        <f>SUM(E15:E21)</f>
        <v>24329.843999999997</v>
      </c>
      <c r="F14" s="31" t="s">
        <v>9</v>
      </c>
      <c r="G14" s="28"/>
      <c r="H14" s="29">
        <f>SUM(H15:H21)</f>
        <v>3.93</v>
      </c>
      <c r="I14" s="17">
        <f>SUM(I15:I21)</f>
        <v>23561.136000000002</v>
      </c>
      <c r="J14" s="31" t="s">
        <v>9</v>
      </c>
      <c r="K14" s="28"/>
      <c r="L14" s="29">
        <f>SUM(L15:L21)</f>
        <v>3.93</v>
      </c>
      <c r="M14" s="17">
        <f>SUM(M15:M21)</f>
        <v>19448.784</v>
      </c>
      <c r="N14" s="17">
        <f>SUM(N15:N21)</f>
        <v>18972.468000000001</v>
      </c>
      <c r="O14" s="31" t="s">
        <v>9</v>
      </c>
      <c r="P14" s="28"/>
      <c r="Q14" s="29">
        <f>SUM(Q15:Q21)</f>
        <v>9.08</v>
      </c>
      <c r="R14" s="17">
        <f>SUM(R15:R21)</f>
        <v>92517.936000000002</v>
      </c>
      <c r="S14" s="17">
        <f t="shared" ref="S14:AC14" si="16">SUM(S15:S21)</f>
        <v>53695.487999999998</v>
      </c>
      <c r="T14" s="17">
        <f t="shared" si="16"/>
        <v>52311.696000000004</v>
      </c>
      <c r="U14" s="17">
        <f t="shared" si="16"/>
        <v>81611.040000000008</v>
      </c>
      <c r="V14" s="17">
        <f t="shared" si="16"/>
        <v>17063.135999999999</v>
      </c>
      <c r="W14" s="17">
        <f t="shared" si="16"/>
        <v>63567.263999999996</v>
      </c>
      <c r="X14" s="17">
        <f t="shared" si="16"/>
        <v>48857.663999999997</v>
      </c>
      <c r="Y14" s="17">
        <f t="shared" si="16"/>
        <v>48498.096000000005</v>
      </c>
      <c r="Z14" s="17">
        <f t="shared" si="16"/>
        <v>48879.456000000006</v>
      </c>
      <c r="AA14" s="17">
        <f t="shared" si="16"/>
        <v>48639.743999999999</v>
      </c>
      <c r="AB14" s="17">
        <f t="shared" si="16"/>
        <v>49282.608</v>
      </c>
      <c r="AC14" s="17">
        <f t="shared" si="16"/>
        <v>50775.360000000001</v>
      </c>
      <c r="AD14" s="41" t="s">
        <v>9</v>
      </c>
      <c r="AE14" s="48"/>
      <c r="AF14" s="47">
        <f>SUM(AF15:AF21)</f>
        <v>9.08</v>
      </c>
      <c r="AG14" s="17">
        <f>SUM(AG15:AG21)</f>
        <v>47005.343999999997</v>
      </c>
      <c r="AH14" s="17">
        <f t="shared" ref="AH14:AO14" si="17">SUM(AH15:AH21)</f>
        <v>47680.896000000008</v>
      </c>
      <c r="AI14" s="17">
        <f t="shared" si="17"/>
        <v>48639.743999999999</v>
      </c>
      <c r="AJ14" s="17">
        <f t="shared" si="17"/>
        <v>56408.592000000004</v>
      </c>
      <c r="AK14" s="17">
        <f t="shared" si="17"/>
        <v>49228.128000000004</v>
      </c>
      <c r="AL14" s="17">
        <f t="shared" si="17"/>
        <v>49772.928</v>
      </c>
      <c r="AM14" s="17">
        <f t="shared" si="17"/>
        <v>70562.495999999999</v>
      </c>
      <c r="AN14" s="17">
        <f t="shared" si="17"/>
        <v>48803.183999999994</v>
      </c>
      <c r="AO14" s="17">
        <f t="shared" si="17"/>
        <v>49544.112000000001</v>
      </c>
      <c r="AP14" s="17">
        <f t="shared" ref="AP14" si="18">SUM(AP15:AP21)</f>
        <v>49304.4</v>
      </c>
      <c r="AQ14" s="17">
        <f t="shared" ref="AQ14" si="19">SUM(AQ15:AQ21)</f>
        <v>51701.520000000004</v>
      </c>
      <c r="AR14" s="17">
        <f t="shared" ref="AR14" si="20">SUM(AR15:AR21)</f>
        <v>52279.008000000002</v>
      </c>
      <c r="AS14" s="17">
        <f t="shared" ref="AS14" si="21">SUM(AS15:AS21)</f>
        <v>35935.008000000002</v>
      </c>
      <c r="AT14" s="17">
        <f t="shared" ref="AT14" si="22">SUM(AT15:AT21)</f>
        <v>56648.303999999996</v>
      </c>
      <c r="AU14" s="17">
        <f t="shared" ref="AU14" si="23">SUM(AU15:AU21)</f>
        <v>56245.152000000002</v>
      </c>
    </row>
    <row r="15" spans="1:47" s="13" customFormat="1" x14ac:dyDescent="0.2">
      <c r="A15" s="32" t="s">
        <v>24</v>
      </c>
      <c r="B15" s="28" t="s">
        <v>19</v>
      </c>
      <c r="C15" s="28">
        <v>0.21</v>
      </c>
      <c r="D15" s="12">
        <f>$C$15*12*D35</f>
        <v>1031.4360000000001</v>
      </c>
      <c r="E15" s="12">
        <f>$C$15*12*E35</f>
        <v>1300.068</v>
      </c>
      <c r="F15" s="32" t="s">
        <v>24</v>
      </c>
      <c r="G15" s="28" t="s">
        <v>19</v>
      </c>
      <c r="H15" s="28">
        <v>0.21</v>
      </c>
      <c r="I15" s="12">
        <f>$H$15*12*I35</f>
        <v>1258.992</v>
      </c>
      <c r="J15" s="32" t="s">
        <v>24</v>
      </c>
      <c r="K15" s="28" t="s">
        <v>19</v>
      </c>
      <c r="L15" s="28">
        <v>0.21</v>
      </c>
      <c r="M15" s="12">
        <f>$L$15*12*M35</f>
        <v>1039.248</v>
      </c>
      <c r="N15" s="12">
        <f>$L$15*12*N35</f>
        <v>1013.796</v>
      </c>
      <c r="O15" s="32" t="s">
        <v>54</v>
      </c>
      <c r="P15" s="28" t="s">
        <v>19</v>
      </c>
      <c r="Q15" s="28">
        <v>0.21</v>
      </c>
      <c r="R15" s="12">
        <f>$Q$15*12*R35</f>
        <v>2139.732</v>
      </c>
      <c r="S15" s="12">
        <f t="shared" ref="S15:AC15" si="24">$Q$15*12*S35</f>
        <v>1241.856</v>
      </c>
      <c r="T15" s="12">
        <f t="shared" si="24"/>
        <v>1209.8520000000001</v>
      </c>
      <c r="U15" s="12">
        <f t="shared" si="24"/>
        <v>1887.48</v>
      </c>
      <c r="V15" s="12">
        <f t="shared" si="24"/>
        <v>394.63200000000001</v>
      </c>
      <c r="W15" s="12">
        <f t="shared" si="24"/>
        <v>1470.1679999999999</v>
      </c>
      <c r="X15" s="12">
        <f t="shared" si="24"/>
        <v>1129.9679999999998</v>
      </c>
      <c r="Y15" s="12">
        <f t="shared" si="24"/>
        <v>1121.652</v>
      </c>
      <c r="Z15" s="12">
        <f t="shared" si="24"/>
        <v>1130.472</v>
      </c>
      <c r="AA15" s="12">
        <f t="shared" si="24"/>
        <v>1124.9279999999999</v>
      </c>
      <c r="AB15" s="12">
        <f t="shared" si="24"/>
        <v>1139.796</v>
      </c>
      <c r="AC15" s="12">
        <f t="shared" si="24"/>
        <v>1174.32</v>
      </c>
      <c r="AD15" s="50" t="s">
        <v>54</v>
      </c>
      <c r="AE15" s="48" t="s">
        <v>19</v>
      </c>
      <c r="AF15" s="48">
        <v>0.21</v>
      </c>
      <c r="AG15" s="12">
        <f>$AF$15*12*AG35</f>
        <v>1087.1279999999999</v>
      </c>
      <c r="AH15" s="12">
        <f t="shared" ref="AH15:AO15" si="25">$AF$15*12*AH35</f>
        <v>1102.752</v>
      </c>
      <c r="AI15" s="12">
        <f t="shared" si="25"/>
        <v>1124.9279999999999</v>
      </c>
      <c r="AJ15" s="12">
        <f t="shared" si="25"/>
        <v>1304.604</v>
      </c>
      <c r="AK15" s="12">
        <f t="shared" si="25"/>
        <v>1138.5360000000001</v>
      </c>
      <c r="AL15" s="12">
        <f t="shared" si="25"/>
        <v>1151.136</v>
      </c>
      <c r="AM15" s="12">
        <f t="shared" si="25"/>
        <v>1631.952</v>
      </c>
      <c r="AN15" s="12">
        <f t="shared" si="25"/>
        <v>1128.7079999999999</v>
      </c>
      <c r="AO15" s="12">
        <f t="shared" si="25"/>
        <v>1145.8440000000001</v>
      </c>
      <c r="AP15" s="12">
        <f t="shared" ref="AP15:AR15" si="26">$AF$15*12*AP35</f>
        <v>1140.3</v>
      </c>
      <c r="AQ15" s="12">
        <f t="shared" si="26"/>
        <v>1195.74</v>
      </c>
      <c r="AR15" s="12">
        <f t="shared" si="26"/>
        <v>1209.096</v>
      </c>
      <c r="AS15" s="12">
        <f t="shared" ref="AS15:AU15" si="27">$AF$15*12*AS35</f>
        <v>831.096</v>
      </c>
      <c r="AT15" s="12">
        <f t="shared" si="27"/>
        <v>1310.1479999999999</v>
      </c>
      <c r="AU15" s="12">
        <f t="shared" si="27"/>
        <v>1300.8240000000001</v>
      </c>
    </row>
    <row r="16" spans="1:47" s="13" customFormat="1" x14ac:dyDescent="0.2">
      <c r="A16" s="32" t="s">
        <v>25</v>
      </c>
      <c r="B16" s="28" t="s">
        <v>8</v>
      </c>
      <c r="C16" s="28">
        <v>0.49</v>
      </c>
      <c r="D16" s="12">
        <f>$C$16*12*D35</f>
        <v>2406.6840000000002</v>
      </c>
      <c r="E16" s="12">
        <f>$C$16*12*E35</f>
        <v>3033.4919999999997</v>
      </c>
      <c r="F16" s="32" t="s">
        <v>25</v>
      </c>
      <c r="G16" s="28" t="s">
        <v>8</v>
      </c>
      <c r="H16" s="28">
        <v>0.49</v>
      </c>
      <c r="I16" s="12">
        <f>$H$16*12*I35</f>
        <v>2937.6480000000001</v>
      </c>
      <c r="J16" s="32" t="s">
        <v>25</v>
      </c>
      <c r="K16" s="28" t="s">
        <v>8</v>
      </c>
      <c r="L16" s="28">
        <v>0.49</v>
      </c>
      <c r="M16" s="12">
        <f>$L$16*12*M35</f>
        <v>2424.9119999999998</v>
      </c>
      <c r="N16" s="12">
        <f>$L$16*12*N35</f>
        <v>2365.5239999999999</v>
      </c>
      <c r="O16" s="32" t="s">
        <v>60</v>
      </c>
      <c r="P16" s="28" t="s">
        <v>8</v>
      </c>
      <c r="Q16" s="28">
        <v>0.75</v>
      </c>
      <c r="R16" s="12">
        <f>$Q$16*12*R35</f>
        <v>7641.9000000000005</v>
      </c>
      <c r="S16" s="12">
        <f t="shared" ref="S16:AC16" si="28">$Q$16*12*S35</f>
        <v>4435.2</v>
      </c>
      <c r="T16" s="12">
        <f t="shared" si="28"/>
        <v>4320.9000000000005</v>
      </c>
      <c r="U16" s="12">
        <f t="shared" si="28"/>
        <v>6741</v>
      </c>
      <c r="V16" s="12">
        <f t="shared" si="28"/>
        <v>1409.3999999999999</v>
      </c>
      <c r="W16" s="12">
        <f t="shared" si="28"/>
        <v>5250.5999999999995</v>
      </c>
      <c r="X16" s="12">
        <f t="shared" si="28"/>
        <v>4035.6</v>
      </c>
      <c r="Y16" s="12">
        <f t="shared" si="28"/>
        <v>4005.9</v>
      </c>
      <c r="Z16" s="12">
        <f t="shared" si="28"/>
        <v>4037.4</v>
      </c>
      <c r="AA16" s="12">
        <f t="shared" si="28"/>
        <v>4017.6</v>
      </c>
      <c r="AB16" s="12">
        <f t="shared" si="28"/>
        <v>4070.7000000000003</v>
      </c>
      <c r="AC16" s="12">
        <f t="shared" si="28"/>
        <v>4194</v>
      </c>
      <c r="AD16" s="50" t="s">
        <v>60</v>
      </c>
      <c r="AE16" s="48" t="s">
        <v>8</v>
      </c>
      <c r="AF16" s="48">
        <v>0.75</v>
      </c>
      <c r="AG16" s="12">
        <f>$AF$16*12*AG35</f>
        <v>3882.6</v>
      </c>
      <c r="AH16" s="12">
        <f t="shared" ref="AH16:AO16" si="29">$AF$16*12*AH35</f>
        <v>3938.4</v>
      </c>
      <c r="AI16" s="12">
        <f t="shared" si="29"/>
        <v>4017.6</v>
      </c>
      <c r="AJ16" s="12">
        <f t="shared" si="29"/>
        <v>4659.3</v>
      </c>
      <c r="AK16" s="12">
        <f t="shared" si="29"/>
        <v>4066.2000000000003</v>
      </c>
      <c r="AL16" s="12">
        <f t="shared" si="29"/>
        <v>4111.2</v>
      </c>
      <c r="AM16" s="12">
        <f t="shared" si="29"/>
        <v>5828.4000000000005</v>
      </c>
      <c r="AN16" s="12">
        <f t="shared" si="29"/>
        <v>4031.1</v>
      </c>
      <c r="AO16" s="12">
        <f t="shared" si="29"/>
        <v>4092.2999999999997</v>
      </c>
      <c r="AP16" s="12">
        <f t="shared" ref="AP16:AR16" si="30">$AF$16*12*AP35</f>
        <v>4072.5</v>
      </c>
      <c r="AQ16" s="12">
        <f t="shared" si="30"/>
        <v>4270.5</v>
      </c>
      <c r="AR16" s="12">
        <f t="shared" si="30"/>
        <v>4318.2</v>
      </c>
      <c r="AS16" s="12">
        <f t="shared" ref="AS16:AU16" si="31">$AF$16*12*AS35</f>
        <v>2968.2000000000003</v>
      </c>
      <c r="AT16" s="12">
        <f t="shared" si="31"/>
        <v>4679.0999999999995</v>
      </c>
      <c r="AU16" s="12">
        <f t="shared" si="31"/>
        <v>4645.8</v>
      </c>
    </row>
    <row r="17" spans="1:47" s="13" customFormat="1" x14ac:dyDescent="0.2">
      <c r="A17" s="32" t="s">
        <v>26</v>
      </c>
      <c r="B17" s="28" t="s">
        <v>20</v>
      </c>
      <c r="C17" s="28">
        <v>0.37</v>
      </c>
      <c r="D17" s="12">
        <f>$C$17*12*D35</f>
        <v>1817.2919999999999</v>
      </c>
      <c r="E17" s="12">
        <f>$C$17*12*E35</f>
        <v>2290.5959999999995</v>
      </c>
      <c r="F17" s="32" t="s">
        <v>26</v>
      </c>
      <c r="G17" s="28" t="s">
        <v>20</v>
      </c>
      <c r="H17" s="28">
        <v>0.37</v>
      </c>
      <c r="I17" s="12">
        <f>$H$17*12*I35</f>
        <v>2218.2239999999997</v>
      </c>
      <c r="J17" s="32" t="s">
        <v>26</v>
      </c>
      <c r="K17" s="28" t="s">
        <v>20</v>
      </c>
      <c r="L17" s="28">
        <v>0.37</v>
      </c>
      <c r="M17" s="12">
        <f>$L$17*12*M35</f>
        <v>1831.0559999999996</v>
      </c>
      <c r="N17" s="12">
        <f>$L$17*12*N35</f>
        <v>1786.2119999999998</v>
      </c>
      <c r="O17" s="32" t="s">
        <v>26</v>
      </c>
      <c r="P17" s="28" t="s">
        <v>20</v>
      </c>
      <c r="Q17" s="28">
        <v>0.37</v>
      </c>
      <c r="R17" s="12">
        <f>$Q$17*12*R35</f>
        <v>3770.0039999999999</v>
      </c>
      <c r="S17" s="12">
        <f t="shared" ref="S17:AC17" si="32">$Q$17*12*S35</f>
        <v>2188.0319999999997</v>
      </c>
      <c r="T17" s="12">
        <f t="shared" si="32"/>
        <v>2131.6439999999998</v>
      </c>
      <c r="U17" s="12">
        <f t="shared" si="32"/>
        <v>3325.5599999999995</v>
      </c>
      <c r="V17" s="12">
        <f t="shared" si="32"/>
        <v>695.30399999999986</v>
      </c>
      <c r="W17" s="12">
        <f t="shared" si="32"/>
        <v>2590.2959999999998</v>
      </c>
      <c r="X17" s="12">
        <f t="shared" si="32"/>
        <v>1990.8959999999997</v>
      </c>
      <c r="Y17" s="12">
        <f t="shared" si="32"/>
        <v>1976.2439999999999</v>
      </c>
      <c r="Z17" s="12">
        <f t="shared" si="32"/>
        <v>1991.7839999999999</v>
      </c>
      <c r="AA17" s="12">
        <f t="shared" si="32"/>
        <v>1982.0159999999996</v>
      </c>
      <c r="AB17" s="12">
        <f t="shared" si="32"/>
        <v>2008.2119999999998</v>
      </c>
      <c r="AC17" s="12">
        <f t="shared" si="32"/>
        <v>2069.04</v>
      </c>
      <c r="AD17" s="50" t="s">
        <v>26</v>
      </c>
      <c r="AE17" s="48" t="s">
        <v>20</v>
      </c>
      <c r="AF17" s="48">
        <v>0.37</v>
      </c>
      <c r="AG17" s="12">
        <f>$AF$17*12*AG35</f>
        <v>1915.4159999999997</v>
      </c>
      <c r="AH17" s="12">
        <f t="shared" ref="AH17:AO17" si="33">$AF$17*12*AH35</f>
        <v>1942.944</v>
      </c>
      <c r="AI17" s="12">
        <f t="shared" si="33"/>
        <v>1982.0159999999996</v>
      </c>
      <c r="AJ17" s="12">
        <f t="shared" si="33"/>
        <v>2298.5879999999997</v>
      </c>
      <c r="AK17" s="12">
        <f t="shared" si="33"/>
        <v>2005.9919999999997</v>
      </c>
      <c r="AL17" s="12">
        <f t="shared" si="33"/>
        <v>2028.1919999999998</v>
      </c>
      <c r="AM17" s="12">
        <f t="shared" si="33"/>
        <v>2875.3439999999996</v>
      </c>
      <c r="AN17" s="12">
        <f t="shared" si="33"/>
        <v>1988.6759999999997</v>
      </c>
      <c r="AO17" s="12">
        <f t="shared" si="33"/>
        <v>2018.8679999999997</v>
      </c>
      <c r="AP17" s="12">
        <f t="shared" ref="AP17:AR17" si="34">$AF$17*12*AP35</f>
        <v>2009.0999999999997</v>
      </c>
      <c r="AQ17" s="12">
        <f t="shared" si="34"/>
        <v>2106.7799999999997</v>
      </c>
      <c r="AR17" s="12">
        <f t="shared" si="34"/>
        <v>2130.3119999999999</v>
      </c>
      <c r="AS17" s="12">
        <f t="shared" ref="AS17:AU17" si="35">$AF$17*12*AS35</f>
        <v>1464.3119999999999</v>
      </c>
      <c r="AT17" s="12">
        <f t="shared" si="35"/>
        <v>2308.3559999999998</v>
      </c>
      <c r="AU17" s="12">
        <f t="shared" si="35"/>
        <v>2291.9279999999999</v>
      </c>
    </row>
    <row r="18" spans="1:47" s="13" customFormat="1" ht="57.75" customHeight="1" x14ac:dyDescent="0.2">
      <c r="A18" s="33" t="s">
        <v>27</v>
      </c>
      <c r="B18" s="34" t="s">
        <v>7</v>
      </c>
      <c r="C18" s="28">
        <v>0.3</v>
      </c>
      <c r="D18" s="12">
        <f>$C$18*12*D35</f>
        <v>1473.4799999999998</v>
      </c>
      <c r="E18" s="12">
        <f>$C$18*12*E35</f>
        <v>1857.2399999999998</v>
      </c>
      <c r="F18" s="33" t="s">
        <v>27</v>
      </c>
      <c r="G18" s="34" t="s">
        <v>7</v>
      </c>
      <c r="H18" s="28">
        <v>0.3</v>
      </c>
      <c r="I18" s="12">
        <f>$H$18*12*I35</f>
        <v>1798.56</v>
      </c>
      <c r="J18" s="33" t="s">
        <v>27</v>
      </c>
      <c r="K18" s="34" t="s">
        <v>7</v>
      </c>
      <c r="L18" s="28">
        <v>0.3</v>
      </c>
      <c r="M18" s="12">
        <f>$L$18*12*M35</f>
        <v>1484.6399999999999</v>
      </c>
      <c r="N18" s="12">
        <f>$L$18*12*N35</f>
        <v>1448.28</v>
      </c>
      <c r="O18" s="33" t="s">
        <v>27</v>
      </c>
      <c r="P18" s="34" t="s">
        <v>7</v>
      </c>
      <c r="Q18" s="28">
        <v>0.3</v>
      </c>
      <c r="R18" s="12">
        <f>$Q$18*12*R35</f>
        <v>3056.7599999999998</v>
      </c>
      <c r="S18" s="12">
        <f t="shared" ref="S18:AC18" si="36">$Q$18*12*S35</f>
        <v>1774.08</v>
      </c>
      <c r="T18" s="12">
        <f t="shared" si="36"/>
        <v>1728.36</v>
      </c>
      <c r="U18" s="12">
        <f t="shared" si="36"/>
        <v>2696.3999999999996</v>
      </c>
      <c r="V18" s="12">
        <f t="shared" si="36"/>
        <v>563.75999999999988</v>
      </c>
      <c r="W18" s="12">
        <f t="shared" si="36"/>
        <v>2100.2399999999998</v>
      </c>
      <c r="X18" s="12">
        <f t="shared" si="36"/>
        <v>1614.2399999999998</v>
      </c>
      <c r="Y18" s="12">
        <f t="shared" si="36"/>
        <v>1602.36</v>
      </c>
      <c r="Z18" s="12">
        <f t="shared" si="36"/>
        <v>1614.9599999999998</v>
      </c>
      <c r="AA18" s="12">
        <f t="shared" si="36"/>
        <v>1607.0399999999997</v>
      </c>
      <c r="AB18" s="12">
        <f t="shared" si="36"/>
        <v>1628.28</v>
      </c>
      <c r="AC18" s="12">
        <f t="shared" si="36"/>
        <v>1677.6</v>
      </c>
      <c r="AD18" s="51" t="s">
        <v>27</v>
      </c>
      <c r="AE18" s="52" t="s">
        <v>7</v>
      </c>
      <c r="AF18" s="48">
        <v>0.3</v>
      </c>
      <c r="AG18" s="12">
        <f>$AF$18*12*AG35</f>
        <v>1553.0399999999997</v>
      </c>
      <c r="AH18" s="12">
        <f t="shared" ref="AH18:AO18" si="37">$AF$18*12*AH35</f>
        <v>1575.36</v>
      </c>
      <c r="AI18" s="12">
        <f t="shared" si="37"/>
        <v>1607.0399999999997</v>
      </c>
      <c r="AJ18" s="12">
        <f t="shared" si="37"/>
        <v>1863.72</v>
      </c>
      <c r="AK18" s="12">
        <f t="shared" si="37"/>
        <v>1626.4799999999998</v>
      </c>
      <c r="AL18" s="12">
        <f t="shared" si="37"/>
        <v>1644.4799999999998</v>
      </c>
      <c r="AM18" s="12">
        <f t="shared" si="37"/>
        <v>2331.3599999999997</v>
      </c>
      <c r="AN18" s="12">
        <f t="shared" si="37"/>
        <v>1612.4399999999998</v>
      </c>
      <c r="AO18" s="12">
        <f t="shared" si="37"/>
        <v>1636.9199999999998</v>
      </c>
      <c r="AP18" s="12">
        <f t="shared" ref="AP18:AR18" si="38">$AF$18*12*AP35</f>
        <v>1628.9999999999998</v>
      </c>
      <c r="AQ18" s="12">
        <f t="shared" si="38"/>
        <v>1708.1999999999998</v>
      </c>
      <c r="AR18" s="12">
        <f t="shared" si="38"/>
        <v>1727.28</v>
      </c>
      <c r="AS18" s="12">
        <f t="shared" ref="AS18:AU18" si="39">$AF$18*12*AS35</f>
        <v>1187.28</v>
      </c>
      <c r="AT18" s="12">
        <f t="shared" si="39"/>
        <v>1871.6399999999996</v>
      </c>
      <c r="AU18" s="12">
        <f t="shared" si="39"/>
        <v>1858.32</v>
      </c>
    </row>
    <row r="19" spans="1:47" s="13" customFormat="1" ht="38.25" customHeight="1" x14ac:dyDescent="0.2">
      <c r="A19" s="30" t="s">
        <v>28</v>
      </c>
      <c r="B19" s="28" t="s">
        <v>33</v>
      </c>
      <c r="C19" s="28">
        <v>7.0000000000000007E-2</v>
      </c>
      <c r="D19" s="12">
        <f>$C$19*12*D35</f>
        <v>343.81200000000007</v>
      </c>
      <c r="E19" s="12">
        <f>$C$19*12*E35</f>
        <v>433.35599999999999</v>
      </c>
      <c r="F19" s="30" t="s">
        <v>28</v>
      </c>
      <c r="G19" s="28" t="s">
        <v>33</v>
      </c>
      <c r="H19" s="28">
        <v>7.0000000000000007E-2</v>
      </c>
      <c r="I19" s="12">
        <f>$H$19*12*I35</f>
        <v>419.66400000000004</v>
      </c>
      <c r="J19" s="30" t="s">
        <v>28</v>
      </c>
      <c r="K19" s="28" t="s">
        <v>33</v>
      </c>
      <c r="L19" s="28">
        <v>7.0000000000000007E-2</v>
      </c>
      <c r="M19" s="12">
        <f>$L$19*12*M35</f>
        <v>346.416</v>
      </c>
      <c r="N19" s="12">
        <f>$L$19*12*N35</f>
        <v>337.93200000000002</v>
      </c>
      <c r="O19" s="30" t="s">
        <v>28</v>
      </c>
      <c r="P19" s="28" t="s">
        <v>55</v>
      </c>
      <c r="Q19" s="28">
        <v>7.0000000000000007E-2</v>
      </c>
      <c r="R19" s="12">
        <f>$Q$19*12*R35</f>
        <v>713.24400000000014</v>
      </c>
      <c r="S19" s="12">
        <f t="shared" ref="S19:AC19" si="40">$Q$19*12*S35</f>
        <v>413.95200000000006</v>
      </c>
      <c r="T19" s="12">
        <f t="shared" si="40"/>
        <v>403.28400000000005</v>
      </c>
      <c r="U19" s="12">
        <f t="shared" si="40"/>
        <v>629.16000000000008</v>
      </c>
      <c r="V19" s="12">
        <f t="shared" si="40"/>
        <v>131.54400000000001</v>
      </c>
      <c r="W19" s="12">
        <f t="shared" si="40"/>
        <v>490.05600000000004</v>
      </c>
      <c r="X19" s="12">
        <f t="shared" si="40"/>
        <v>376.65600000000001</v>
      </c>
      <c r="Y19" s="12">
        <f t="shared" si="40"/>
        <v>373.88400000000007</v>
      </c>
      <c r="Z19" s="12">
        <f t="shared" si="40"/>
        <v>376.82400000000007</v>
      </c>
      <c r="AA19" s="12">
        <f t="shared" si="40"/>
        <v>374.976</v>
      </c>
      <c r="AB19" s="12">
        <f t="shared" si="40"/>
        <v>379.93200000000007</v>
      </c>
      <c r="AC19" s="12">
        <f t="shared" si="40"/>
        <v>391.44000000000005</v>
      </c>
      <c r="AD19" s="51" t="s">
        <v>28</v>
      </c>
      <c r="AE19" s="48" t="s">
        <v>55</v>
      </c>
      <c r="AF19" s="48">
        <v>7.0000000000000007E-2</v>
      </c>
      <c r="AG19" s="12">
        <f>$AF$19*12*AG35</f>
        <v>362.37600000000003</v>
      </c>
      <c r="AH19" s="12">
        <f t="shared" ref="AH19:AO19" si="41">$AF$19*12*AH35</f>
        <v>367.58400000000006</v>
      </c>
      <c r="AI19" s="12">
        <f t="shared" si="41"/>
        <v>374.976</v>
      </c>
      <c r="AJ19" s="12">
        <f t="shared" si="41"/>
        <v>434.86800000000005</v>
      </c>
      <c r="AK19" s="12">
        <f t="shared" si="41"/>
        <v>379.51200000000006</v>
      </c>
      <c r="AL19" s="12">
        <f t="shared" si="41"/>
        <v>383.71200000000005</v>
      </c>
      <c r="AM19" s="12">
        <f t="shared" si="41"/>
        <v>543.98400000000004</v>
      </c>
      <c r="AN19" s="12">
        <f t="shared" si="41"/>
        <v>376.23599999999999</v>
      </c>
      <c r="AO19" s="12">
        <f t="shared" si="41"/>
        <v>381.94800000000004</v>
      </c>
      <c r="AP19" s="12">
        <f t="shared" ref="AP19:AR19" si="42">$AF$19*12*AP35</f>
        <v>380.1</v>
      </c>
      <c r="AQ19" s="12">
        <f t="shared" si="42"/>
        <v>398.58000000000004</v>
      </c>
      <c r="AR19" s="12">
        <f t="shared" si="42"/>
        <v>403.03200000000004</v>
      </c>
      <c r="AS19" s="12">
        <f t="shared" ref="AS19:AU19" si="43">$AF$19*12*AS35</f>
        <v>277.03200000000004</v>
      </c>
      <c r="AT19" s="12">
        <f t="shared" si="43"/>
        <v>436.71600000000001</v>
      </c>
      <c r="AU19" s="12">
        <f t="shared" si="43"/>
        <v>433.60800000000006</v>
      </c>
    </row>
    <row r="20" spans="1:47" s="13" customFormat="1" x14ac:dyDescent="0.2">
      <c r="A20" s="32" t="s">
        <v>29</v>
      </c>
      <c r="B20" s="34" t="s">
        <v>34</v>
      </c>
      <c r="C20" s="28">
        <v>2.4900000000000002</v>
      </c>
      <c r="D20" s="12">
        <f>$C$20*12*D35</f>
        <v>12229.884000000002</v>
      </c>
      <c r="E20" s="12">
        <f>$C$20*12*E35</f>
        <v>15415.092000000001</v>
      </c>
      <c r="F20" s="32" t="s">
        <v>29</v>
      </c>
      <c r="G20" s="34" t="s">
        <v>34</v>
      </c>
      <c r="H20" s="28">
        <v>2.4900000000000002</v>
      </c>
      <c r="I20" s="12">
        <f>$H$20*12*I35</f>
        <v>14928.048000000003</v>
      </c>
      <c r="J20" s="32" t="s">
        <v>29</v>
      </c>
      <c r="K20" s="34" t="s">
        <v>34</v>
      </c>
      <c r="L20" s="28">
        <v>2.4900000000000002</v>
      </c>
      <c r="M20" s="12">
        <f>$L$20*12*M35</f>
        <v>12322.512000000001</v>
      </c>
      <c r="N20" s="12">
        <f>$L$20*12*N35</f>
        <v>12020.724000000002</v>
      </c>
      <c r="O20" s="32" t="s">
        <v>29</v>
      </c>
      <c r="P20" s="34" t="s">
        <v>61</v>
      </c>
      <c r="Q20" s="28">
        <v>3.34</v>
      </c>
      <c r="R20" s="12">
        <f>$Q$20*12*R35</f>
        <v>34031.928</v>
      </c>
      <c r="S20" s="12">
        <f t="shared" ref="S20:AC20" si="44">$Q$20*12*S35</f>
        <v>19751.423999999999</v>
      </c>
      <c r="T20" s="12">
        <f t="shared" si="44"/>
        <v>19242.407999999999</v>
      </c>
      <c r="U20" s="12">
        <f t="shared" si="44"/>
        <v>30019.919999999998</v>
      </c>
      <c r="V20" s="12">
        <f t="shared" si="44"/>
        <v>6276.5279999999993</v>
      </c>
      <c r="W20" s="12">
        <f t="shared" si="44"/>
        <v>23382.671999999999</v>
      </c>
      <c r="X20" s="12">
        <f t="shared" si="44"/>
        <v>17971.871999999999</v>
      </c>
      <c r="Y20" s="12">
        <f t="shared" si="44"/>
        <v>17839.608</v>
      </c>
      <c r="Z20" s="12">
        <f t="shared" si="44"/>
        <v>17979.887999999999</v>
      </c>
      <c r="AA20" s="12">
        <f t="shared" si="44"/>
        <v>17891.712</v>
      </c>
      <c r="AB20" s="12">
        <f t="shared" si="44"/>
        <v>18128.184000000001</v>
      </c>
      <c r="AC20" s="12">
        <f t="shared" si="44"/>
        <v>18677.28</v>
      </c>
      <c r="AD20" s="50" t="s">
        <v>29</v>
      </c>
      <c r="AE20" s="52" t="s">
        <v>61</v>
      </c>
      <c r="AF20" s="48">
        <v>3.34</v>
      </c>
      <c r="AG20" s="12">
        <f>$AF$20*12*AG35</f>
        <v>17290.511999999999</v>
      </c>
      <c r="AH20" s="12">
        <f t="shared" ref="AH20:AO20" si="45">$AF$20*12*AH35</f>
        <v>17539.008000000002</v>
      </c>
      <c r="AI20" s="12">
        <f t="shared" si="45"/>
        <v>17891.712</v>
      </c>
      <c r="AJ20" s="12">
        <f t="shared" si="45"/>
        <v>20749.416000000001</v>
      </c>
      <c r="AK20" s="12">
        <f t="shared" si="45"/>
        <v>18108.144</v>
      </c>
      <c r="AL20" s="12">
        <f t="shared" si="45"/>
        <v>18308.543999999998</v>
      </c>
      <c r="AM20" s="12">
        <f t="shared" si="45"/>
        <v>25955.808000000001</v>
      </c>
      <c r="AN20" s="12">
        <f t="shared" si="45"/>
        <v>17951.831999999999</v>
      </c>
      <c r="AO20" s="12">
        <f t="shared" si="45"/>
        <v>18224.376</v>
      </c>
      <c r="AP20" s="12">
        <f t="shared" ref="AP20:AR20" si="46">$AF$20*12*AP35</f>
        <v>18136.2</v>
      </c>
      <c r="AQ20" s="12">
        <f t="shared" si="46"/>
        <v>19017.96</v>
      </c>
      <c r="AR20" s="12">
        <f t="shared" si="46"/>
        <v>19230.383999999998</v>
      </c>
      <c r="AS20" s="12">
        <f t="shared" ref="AS20:AU20" si="47">$AF$20*12*AS35</f>
        <v>13218.384</v>
      </c>
      <c r="AT20" s="12">
        <f t="shared" si="47"/>
        <v>20837.591999999997</v>
      </c>
      <c r="AU20" s="12">
        <f t="shared" si="47"/>
        <v>20689.296000000002</v>
      </c>
    </row>
    <row r="21" spans="1:47" s="13" customFormat="1" ht="27.75" customHeight="1" x14ac:dyDescent="0.2">
      <c r="A21" s="32"/>
      <c r="B21" s="28"/>
      <c r="C21" s="28"/>
      <c r="D21" s="12"/>
      <c r="E21" s="12"/>
      <c r="F21" s="32"/>
      <c r="G21" s="28"/>
      <c r="H21" s="28"/>
      <c r="I21" s="12"/>
      <c r="J21" s="32"/>
      <c r="K21" s="28"/>
      <c r="L21" s="28"/>
      <c r="M21" s="12"/>
      <c r="N21" s="12"/>
      <c r="O21" s="32" t="s">
        <v>62</v>
      </c>
      <c r="P21" s="28" t="s">
        <v>1</v>
      </c>
      <c r="Q21" s="28">
        <v>4.04</v>
      </c>
      <c r="R21" s="12">
        <f>$Q$21*12*R35</f>
        <v>41164.368000000002</v>
      </c>
      <c r="S21" s="12">
        <f t="shared" ref="S21:AC21" si="48">$Q$21*12*S35</f>
        <v>23890.944000000003</v>
      </c>
      <c r="T21" s="12">
        <f t="shared" si="48"/>
        <v>23275.248000000003</v>
      </c>
      <c r="U21" s="12">
        <f t="shared" si="48"/>
        <v>36311.520000000004</v>
      </c>
      <c r="V21" s="12">
        <f t="shared" si="48"/>
        <v>7591.9680000000008</v>
      </c>
      <c r="W21" s="12">
        <f t="shared" si="48"/>
        <v>28283.232</v>
      </c>
      <c r="X21" s="12">
        <f t="shared" si="48"/>
        <v>21738.432000000001</v>
      </c>
      <c r="Y21" s="12">
        <f t="shared" si="48"/>
        <v>21578.448000000004</v>
      </c>
      <c r="Z21" s="12">
        <f t="shared" si="48"/>
        <v>21748.128000000004</v>
      </c>
      <c r="AA21" s="12">
        <f t="shared" si="48"/>
        <v>21641.472000000002</v>
      </c>
      <c r="AB21" s="12">
        <f t="shared" si="48"/>
        <v>21927.504000000001</v>
      </c>
      <c r="AC21" s="12">
        <f t="shared" si="48"/>
        <v>22591.68</v>
      </c>
      <c r="AD21" s="50" t="s">
        <v>62</v>
      </c>
      <c r="AE21" s="48" t="s">
        <v>1</v>
      </c>
      <c r="AF21" s="48">
        <v>4.04</v>
      </c>
      <c r="AG21" s="12">
        <f>$AF$21*12*AG35</f>
        <v>20914.272000000001</v>
      </c>
      <c r="AH21" s="12">
        <f t="shared" ref="AH21:AO21" si="49">$AF$21*12*AH35</f>
        <v>21214.848000000002</v>
      </c>
      <c r="AI21" s="12">
        <f t="shared" si="49"/>
        <v>21641.472000000002</v>
      </c>
      <c r="AJ21" s="12">
        <f t="shared" si="49"/>
        <v>25098.096000000005</v>
      </c>
      <c r="AK21" s="12">
        <f t="shared" si="49"/>
        <v>21903.264000000003</v>
      </c>
      <c r="AL21" s="12">
        <f t="shared" si="49"/>
        <v>22145.664000000001</v>
      </c>
      <c r="AM21" s="12">
        <f t="shared" si="49"/>
        <v>31395.648000000005</v>
      </c>
      <c r="AN21" s="12">
        <f t="shared" si="49"/>
        <v>21714.191999999999</v>
      </c>
      <c r="AO21" s="12">
        <f t="shared" si="49"/>
        <v>22043.856</v>
      </c>
      <c r="AP21" s="12">
        <f t="shared" ref="AP21:AR21" si="50">$AF$21*12*AP35</f>
        <v>21937.200000000001</v>
      </c>
      <c r="AQ21" s="12">
        <f t="shared" si="50"/>
        <v>23003.760000000002</v>
      </c>
      <c r="AR21" s="12">
        <f t="shared" si="50"/>
        <v>23260.704000000002</v>
      </c>
      <c r="AS21" s="12">
        <f t="shared" ref="AS21:AU21" si="51">$AF$21*12*AS35</f>
        <v>15988.704000000002</v>
      </c>
      <c r="AT21" s="12">
        <f t="shared" si="51"/>
        <v>25204.752</v>
      </c>
      <c r="AU21" s="12">
        <f t="shared" si="51"/>
        <v>25025.376000000004</v>
      </c>
    </row>
    <row r="22" spans="1:47" s="13" customFormat="1" ht="12.75" customHeight="1" x14ac:dyDescent="0.2">
      <c r="A22" s="31" t="s">
        <v>6</v>
      </c>
      <c r="B22" s="28"/>
      <c r="C22" s="35">
        <f>SUM(C23:C25)</f>
        <v>2.4399999999999995</v>
      </c>
      <c r="D22" s="18">
        <f>SUM(D23:D25)</f>
        <v>11984.304</v>
      </c>
      <c r="E22" s="18">
        <f>SUM(E23:E25)</f>
        <v>15105.552</v>
      </c>
      <c r="F22" s="31" t="s">
        <v>6</v>
      </c>
      <c r="G22" s="28"/>
      <c r="H22" s="35">
        <f>SUM(H23:H25)</f>
        <v>2.4399999999999995</v>
      </c>
      <c r="I22" s="18">
        <f>SUM(I23:I25)</f>
        <v>14628.288</v>
      </c>
      <c r="J22" s="31" t="s">
        <v>6</v>
      </c>
      <c r="K22" s="28"/>
      <c r="L22" s="35">
        <f>SUM(L23:L25)</f>
        <v>4.04</v>
      </c>
      <c r="M22" s="18">
        <f>SUM(M23:M25)</f>
        <v>19993.151999999998</v>
      </c>
      <c r="N22" s="18">
        <f>SUM(N23:N25)</f>
        <v>19503.504000000001</v>
      </c>
      <c r="O22" s="31" t="s">
        <v>6</v>
      </c>
      <c r="P22" s="28"/>
      <c r="Q22" s="35">
        <f>SUM(Q23:Q25)</f>
        <v>2.34</v>
      </c>
      <c r="R22" s="18">
        <f>SUM(R23:R25)</f>
        <v>23842.727999999999</v>
      </c>
      <c r="S22" s="18">
        <f t="shared" ref="S22:AC22" si="52">SUM(S23:S25)</f>
        <v>13837.823999999999</v>
      </c>
      <c r="T22" s="18">
        <f t="shared" si="52"/>
        <v>13481.207999999999</v>
      </c>
      <c r="U22" s="18">
        <f t="shared" si="52"/>
        <v>21031.919999999998</v>
      </c>
      <c r="V22" s="18">
        <f t="shared" si="52"/>
        <v>4397.3279999999995</v>
      </c>
      <c r="W22" s="18">
        <f t="shared" si="52"/>
        <v>16381.871999999999</v>
      </c>
      <c r="X22" s="18">
        <f t="shared" si="52"/>
        <v>12591.072</v>
      </c>
      <c r="Y22" s="18">
        <f t="shared" si="52"/>
        <v>12498.407999999999</v>
      </c>
      <c r="Z22" s="18">
        <f t="shared" si="52"/>
        <v>12596.688</v>
      </c>
      <c r="AA22" s="18">
        <f t="shared" si="52"/>
        <v>12534.911999999998</v>
      </c>
      <c r="AB22" s="18">
        <f t="shared" si="52"/>
        <v>12700.584000000001</v>
      </c>
      <c r="AC22" s="18">
        <f t="shared" si="52"/>
        <v>13085.279999999999</v>
      </c>
      <c r="AD22" s="41" t="s">
        <v>6</v>
      </c>
      <c r="AE22" s="48"/>
      <c r="AF22" s="49">
        <f>SUM(AF23:AF25)</f>
        <v>4.34</v>
      </c>
      <c r="AG22" s="18">
        <f>SUM(AG23:AG25)</f>
        <v>22467.311999999998</v>
      </c>
      <c r="AH22" s="18">
        <f t="shared" ref="AH22:AO22" si="53">SUM(AH23:AH25)</f>
        <v>22790.207999999999</v>
      </c>
      <c r="AI22" s="18">
        <f t="shared" si="53"/>
        <v>23248.511999999995</v>
      </c>
      <c r="AJ22" s="18">
        <f t="shared" si="53"/>
        <v>26961.815999999999</v>
      </c>
      <c r="AK22" s="18">
        <f t="shared" si="53"/>
        <v>23529.743999999999</v>
      </c>
      <c r="AL22" s="18">
        <f t="shared" si="53"/>
        <v>23790.144</v>
      </c>
      <c r="AM22" s="18">
        <f t="shared" si="53"/>
        <v>33727.008000000002</v>
      </c>
      <c r="AN22" s="18">
        <f t="shared" si="53"/>
        <v>23326.631999999998</v>
      </c>
      <c r="AO22" s="18">
        <f t="shared" si="53"/>
        <v>23680.775999999998</v>
      </c>
      <c r="AP22" s="18">
        <f t="shared" ref="AP22" si="54">SUM(AP23:AP25)</f>
        <v>23566.2</v>
      </c>
      <c r="AQ22" s="18">
        <f t="shared" ref="AQ22" si="55">SUM(AQ23:AQ25)</f>
        <v>24711.959999999995</v>
      </c>
      <c r="AR22" s="18">
        <f t="shared" ref="AR22" si="56">SUM(AR23:AR25)</f>
        <v>24987.984</v>
      </c>
      <c r="AS22" s="18">
        <f t="shared" ref="AS22" si="57">SUM(AS23:AS25)</f>
        <v>17175.984</v>
      </c>
      <c r="AT22" s="18">
        <f t="shared" ref="AT22" si="58">SUM(AT23:AT25)</f>
        <v>27076.392</v>
      </c>
      <c r="AU22" s="18">
        <f t="shared" ref="AU22" si="59">SUM(AU23:AU25)</f>
        <v>26883.696000000004</v>
      </c>
    </row>
    <row r="23" spans="1:47" s="13" customFormat="1" ht="39.75" customHeight="1" x14ac:dyDescent="0.2">
      <c r="A23" s="30" t="s">
        <v>40</v>
      </c>
      <c r="B23" s="28" t="s">
        <v>1</v>
      </c>
      <c r="C23" s="28">
        <v>1.1299999999999999</v>
      </c>
      <c r="D23" s="12">
        <f>$C$23*D35*12</f>
        <v>5550.1079999999993</v>
      </c>
      <c r="E23" s="12">
        <f>$C$23*E35*12</f>
        <v>6995.6039999999985</v>
      </c>
      <c r="F23" s="30" t="s">
        <v>40</v>
      </c>
      <c r="G23" s="28" t="s">
        <v>1</v>
      </c>
      <c r="H23" s="28">
        <v>1.1299999999999999</v>
      </c>
      <c r="I23" s="12">
        <f>$H$23*I35*12</f>
        <v>6774.576</v>
      </c>
      <c r="J23" s="30" t="s">
        <v>40</v>
      </c>
      <c r="K23" s="28" t="s">
        <v>1</v>
      </c>
      <c r="L23" s="28">
        <v>1.1299999999999999</v>
      </c>
      <c r="M23" s="12">
        <f>$L$23*M35*12</f>
        <v>5592.1439999999993</v>
      </c>
      <c r="N23" s="12">
        <f>$L$23*N35*12</f>
        <v>5455.1880000000001</v>
      </c>
      <c r="O23" s="45" t="s">
        <v>40</v>
      </c>
      <c r="P23" s="28" t="s">
        <v>1</v>
      </c>
      <c r="Q23" s="28">
        <v>1.1299999999999999</v>
      </c>
      <c r="R23" s="12">
        <f>$Q$23*R35*12</f>
        <v>11513.795999999998</v>
      </c>
      <c r="S23" s="12">
        <f t="shared" ref="S23:AC23" si="60">$Q$23*S35*12</f>
        <v>6682.3679999999986</v>
      </c>
      <c r="T23" s="12">
        <f t="shared" si="60"/>
        <v>6510.155999999999</v>
      </c>
      <c r="U23" s="12">
        <f t="shared" si="60"/>
        <v>10156.439999999999</v>
      </c>
      <c r="V23" s="12">
        <f t="shared" si="60"/>
        <v>2123.4959999999996</v>
      </c>
      <c r="W23" s="12">
        <f t="shared" si="60"/>
        <v>7910.9039999999995</v>
      </c>
      <c r="X23" s="12">
        <f t="shared" si="60"/>
        <v>6080.3039999999992</v>
      </c>
      <c r="Y23" s="12">
        <f t="shared" si="60"/>
        <v>6035.5559999999996</v>
      </c>
      <c r="Z23" s="12">
        <f t="shared" si="60"/>
        <v>6083.0159999999996</v>
      </c>
      <c r="AA23" s="12">
        <f t="shared" si="60"/>
        <v>6053.1839999999993</v>
      </c>
      <c r="AB23" s="12">
        <f t="shared" si="60"/>
        <v>6133.1880000000001</v>
      </c>
      <c r="AC23" s="12">
        <f t="shared" si="60"/>
        <v>6318.9599999999991</v>
      </c>
      <c r="AD23" s="30" t="s">
        <v>40</v>
      </c>
      <c r="AE23" s="48" t="s">
        <v>1</v>
      </c>
      <c r="AF23" s="48">
        <v>1.1299999999999999</v>
      </c>
      <c r="AG23" s="12">
        <f>$AF$23*AG35*12</f>
        <v>5849.7839999999987</v>
      </c>
      <c r="AH23" s="12">
        <f t="shared" ref="AH23:AO23" si="61">$AF$23*AH35*12</f>
        <v>5933.8559999999998</v>
      </c>
      <c r="AI23" s="12">
        <f t="shared" si="61"/>
        <v>6053.1839999999993</v>
      </c>
      <c r="AJ23" s="12">
        <f t="shared" si="61"/>
        <v>7020.0119999999997</v>
      </c>
      <c r="AK23" s="12">
        <f t="shared" si="61"/>
        <v>6126.4079999999994</v>
      </c>
      <c r="AL23" s="12">
        <f t="shared" si="61"/>
        <v>6194.2079999999996</v>
      </c>
      <c r="AM23" s="12">
        <f t="shared" si="61"/>
        <v>8781.4560000000001</v>
      </c>
      <c r="AN23" s="12">
        <f t="shared" si="61"/>
        <v>6073.5239999999994</v>
      </c>
      <c r="AO23" s="12">
        <f t="shared" si="61"/>
        <v>6165.7319999999991</v>
      </c>
      <c r="AP23" s="12">
        <f t="shared" ref="AP23:AR23" si="62">$AF$23*AP35*12</f>
        <v>6135.9</v>
      </c>
      <c r="AQ23" s="12">
        <f t="shared" si="62"/>
        <v>6434.2199999999993</v>
      </c>
      <c r="AR23" s="12">
        <f t="shared" si="62"/>
        <v>6506.0879999999997</v>
      </c>
      <c r="AS23" s="12">
        <f t="shared" ref="AS23:AU23" si="63">$AF$23*AS35*12</f>
        <v>4472.0879999999997</v>
      </c>
      <c r="AT23" s="12">
        <f t="shared" si="63"/>
        <v>7049.8439999999991</v>
      </c>
      <c r="AU23" s="12">
        <f t="shared" si="63"/>
        <v>6999.6720000000005</v>
      </c>
    </row>
    <row r="24" spans="1:47" s="13" customFormat="1" ht="59.25" customHeight="1" x14ac:dyDescent="0.2">
      <c r="A24" s="30" t="s">
        <v>41</v>
      </c>
      <c r="B24" s="34" t="s">
        <v>5</v>
      </c>
      <c r="C24" s="28">
        <v>0.16</v>
      </c>
      <c r="D24" s="12">
        <f>$C$24*D35*12</f>
        <v>785.85599999999999</v>
      </c>
      <c r="E24" s="12">
        <f>$C$24*E35*12</f>
        <v>990.52800000000002</v>
      </c>
      <c r="F24" s="30" t="s">
        <v>41</v>
      </c>
      <c r="G24" s="34" t="s">
        <v>5</v>
      </c>
      <c r="H24" s="28">
        <v>0.16</v>
      </c>
      <c r="I24" s="12">
        <f>$H$24*I35*12</f>
        <v>959.23200000000008</v>
      </c>
      <c r="J24" s="30" t="s">
        <v>41</v>
      </c>
      <c r="K24" s="34" t="s">
        <v>5</v>
      </c>
      <c r="L24" s="28">
        <v>0.16</v>
      </c>
      <c r="M24" s="12">
        <f>$L$24*M35*12</f>
        <v>791.80799999999999</v>
      </c>
      <c r="N24" s="12">
        <f>$L$24*N35*12</f>
        <v>772.41600000000017</v>
      </c>
      <c r="O24" s="45" t="s">
        <v>41</v>
      </c>
      <c r="P24" s="34" t="s">
        <v>5</v>
      </c>
      <c r="Q24" s="28">
        <v>0.16</v>
      </c>
      <c r="R24" s="12">
        <f>$Q$24*R35*12</f>
        <v>1630.2719999999999</v>
      </c>
      <c r="S24" s="12">
        <f t="shared" ref="S24:AC24" si="64">$Q$24*S35*12</f>
        <v>946.17599999999993</v>
      </c>
      <c r="T24" s="12">
        <f t="shared" si="64"/>
        <v>921.79200000000003</v>
      </c>
      <c r="U24" s="12">
        <f t="shared" si="64"/>
        <v>1438.08</v>
      </c>
      <c r="V24" s="12">
        <f t="shared" si="64"/>
        <v>300.67200000000003</v>
      </c>
      <c r="W24" s="12">
        <f t="shared" si="64"/>
        <v>1120.1279999999999</v>
      </c>
      <c r="X24" s="12">
        <f t="shared" si="64"/>
        <v>860.928</v>
      </c>
      <c r="Y24" s="12">
        <f t="shared" si="64"/>
        <v>854.5920000000001</v>
      </c>
      <c r="Z24" s="12">
        <f t="shared" si="64"/>
        <v>861.31200000000013</v>
      </c>
      <c r="AA24" s="12">
        <f t="shared" si="64"/>
        <v>857.08799999999997</v>
      </c>
      <c r="AB24" s="12">
        <f t="shared" si="64"/>
        <v>868.41600000000017</v>
      </c>
      <c r="AC24" s="12">
        <f t="shared" si="64"/>
        <v>894.72</v>
      </c>
      <c r="AD24" s="30" t="s">
        <v>41</v>
      </c>
      <c r="AE24" s="52" t="s">
        <v>5</v>
      </c>
      <c r="AF24" s="48">
        <v>0.16</v>
      </c>
      <c r="AG24" s="12">
        <f>$AF$24*AG35*12</f>
        <v>828.28800000000001</v>
      </c>
      <c r="AH24" s="12">
        <f t="shared" ref="AH24:AO24" si="65">$AF$24*AH35*12</f>
        <v>840.19200000000001</v>
      </c>
      <c r="AI24" s="12">
        <f t="shared" si="65"/>
        <v>857.08799999999997</v>
      </c>
      <c r="AJ24" s="12">
        <f t="shared" si="65"/>
        <v>993.98400000000015</v>
      </c>
      <c r="AK24" s="12">
        <f t="shared" si="65"/>
        <v>867.4559999999999</v>
      </c>
      <c r="AL24" s="12">
        <f t="shared" si="65"/>
        <v>877.05600000000004</v>
      </c>
      <c r="AM24" s="12">
        <f t="shared" si="65"/>
        <v>1243.3920000000001</v>
      </c>
      <c r="AN24" s="12">
        <f t="shared" si="65"/>
        <v>859.96800000000007</v>
      </c>
      <c r="AO24" s="12">
        <f t="shared" si="65"/>
        <v>873.02399999999989</v>
      </c>
      <c r="AP24" s="12">
        <f t="shared" ref="AP24:AR24" si="66">$AF$24*AP35*12</f>
        <v>868.80000000000007</v>
      </c>
      <c r="AQ24" s="12">
        <f t="shared" si="66"/>
        <v>911.04</v>
      </c>
      <c r="AR24" s="12">
        <f t="shared" si="66"/>
        <v>921.21600000000001</v>
      </c>
      <c r="AS24" s="12">
        <f t="shared" ref="AS24:AU24" si="67">$AF$24*AS35*12</f>
        <v>633.21600000000001</v>
      </c>
      <c r="AT24" s="12">
        <f t="shared" si="67"/>
        <v>998.20799999999997</v>
      </c>
      <c r="AU24" s="12">
        <f t="shared" si="67"/>
        <v>991.10400000000016</v>
      </c>
    </row>
    <row r="25" spans="1:47" s="13" customFormat="1" ht="73.5" customHeight="1" x14ac:dyDescent="0.2">
      <c r="A25" s="30" t="s">
        <v>42</v>
      </c>
      <c r="B25" s="28" t="s">
        <v>4</v>
      </c>
      <c r="C25" s="28">
        <v>1.1499999999999999</v>
      </c>
      <c r="D25" s="24">
        <f>$C$25*D35*12</f>
        <v>5648.34</v>
      </c>
      <c r="E25" s="24">
        <f>$C$25*E35*12</f>
        <v>7119.42</v>
      </c>
      <c r="F25" s="30" t="s">
        <v>42</v>
      </c>
      <c r="G25" s="28" t="s">
        <v>4</v>
      </c>
      <c r="H25" s="28">
        <v>1.1499999999999999</v>
      </c>
      <c r="I25" s="24">
        <f>$H$25*I35*12</f>
        <v>6894.48</v>
      </c>
      <c r="J25" s="30" t="s">
        <v>42</v>
      </c>
      <c r="K25" s="28" t="s">
        <v>4</v>
      </c>
      <c r="L25" s="28">
        <v>2.75</v>
      </c>
      <c r="M25" s="24">
        <f>$L$25*M35*12</f>
        <v>13609.199999999999</v>
      </c>
      <c r="N25" s="24">
        <f>$L$25*N35*12</f>
        <v>13275.900000000001</v>
      </c>
      <c r="O25" s="45" t="s">
        <v>68</v>
      </c>
      <c r="P25" s="28" t="s">
        <v>4</v>
      </c>
      <c r="Q25" s="28">
        <v>1.05</v>
      </c>
      <c r="R25" s="24">
        <f>$Q$25*R35*12</f>
        <v>10698.66</v>
      </c>
      <c r="S25" s="24">
        <f t="shared" ref="S25:AC25" si="68">$Q$25*S35*12</f>
        <v>6209.2800000000007</v>
      </c>
      <c r="T25" s="24">
        <f t="shared" si="68"/>
        <v>6049.26</v>
      </c>
      <c r="U25" s="24">
        <f t="shared" si="68"/>
        <v>9437.4000000000015</v>
      </c>
      <c r="V25" s="24">
        <f t="shared" si="68"/>
        <v>1973.16</v>
      </c>
      <c r="W25" s="24">
        <f t="shared" si="68"/>
        <v>7350.84</v>
      </c>
      <c r="X25" s="24">
        <f t="shared" si="68"/>
        <v>5649.84</v>
      </c>
      <c r="Y25" s="24">
        <f t="shared" si="68"/>
        <v>5608.26</v>
      </c>
      <c r="Z25" s="24">
        <f t="shared" si="68"/>
        <v>5652.3600000000006</v>
      </c>
      <c r="AA25" s="24">
        <f t="shared" si="68"/>
        <v>5624.6399999999994</v>
      </c>
      <c r="AB25" s="24">
        <f t="shared" si="68"/>
        <v>5698.9800000000005</v>
      </c>
      <c r="AC25" s="24">
        <f t="shared" si="68"/>
        <v>5871.6</v>
      </c>
      <c r="AD25" s="30" t="s">
        <v>72</v>
      </c>
      <c r="AE25" s="48" t="s">
        <v>4</v>
      </c>
      <c r="AF25" s="48">
        <v>3.05</v>
      </c>
      <c r="AG25" s="24">
        <f>$AF$25*AG35*12</f>
        <v>15789.239999999998</v>
      </c>
      <c r="AH25" s="24">
        <f t="shared" ref="AH25:AO25" si="69">$AF$25*AH35*12</f>
        <v>16016.16</v>
      </c>
      <c r="AI25" s="24">
        <f t="shared" si="69"/>
        <v>16338.239999999998</v>
      </c>
      <c r="AJ25" s="24">
        <f t="shared" si="69"/>
        <v>18947.82</v>
      </c>
      <c r="AK25" s="24">
        <f t="shared" si="69"/>
        <v>16535.88</v>
      </c>
      <c r="AL25" s="24">
        <f t="shared" si="69"/>
        <v>16718.88</v>
      </c>
      <c r="AM25" s="24">
        <f t="shared" si="69"/>
        <v>23702.16</v>
      </c>
      <c r="AN25" s="24">
        <f t="shared" si="69"/>
        <v>16393.14</v>
      </c>
      <c r="AO25" s="24">
        <f t="shared" si="69"/>
        <v>16642.019999999997</v>
      </c>
      <c r="AP25" s="24">
        <f t="shared" ref="AP25:AR25" si="70">$AF$25*AP35*12</f>
        <v>16561.5</v>
      </c>
      <c r="AQ25" s="24">
        <f t="shared" si="70"/>
        <v>17366.699999999997</v>
      </c>
      <c r="AR25" s="24">
        <f t="shared" si="70"/>
        <v>17560.68</v>
      </c>
      <c r="AS25" s="24">
        <f t="shared" ref="AS25:AU25" si="71">$AF$25*AS35*12</f>
        <v>12070.68</v>
      </c>
      <c r="AT25" s="24">
        <f t="shared" si="71"/>
        <v>19028.34</v>
      </c>
      <c r="AU25" s="24">
        <f t="shared" si="71"/>
        <v>18892.920000000002</v>
      </c>
    </row>
    <row r="26" spans="1:47" s="13" customFormat="1" ht="36" customHeight="1" x14ac:dyDescent="0.2">
      <c r="A26" s="27" t="s">
        <v>3</v>
      </c>
      <c r="B26" s="28"/>
      <c r="C26" s="35">
        <f>SUM(C27:C31)</f>
        <v>10.84</v>
      </c>
      <c r="D26" s="18">
        <f>SUM(D27:D31)</f>
        <v>53241.744000000013</v>
      </c>
      <c r="E26" s="18">
        <f>SUM(E27:E31)</f>
        <v>67108.271999999997</v>
      </c>
      <c r="F26" s="27" t="s">
        <v>3</v>
      </c>
      <c r="G26" s="28"/>
      <c r="H26" s="35">
        <f>SUM(H27:H31)</f>
        <v>6.69</v>
      </c>
      <c r="I26" s="18">
        <f>SUM(I27:I31)</f>
        <v>40107.888000000006</v>
      </c>
      <c r="J26" s="27" t="s">
        <v>3</v>
      </c>
      <c r="K26" s="28"/>
      <c r="L26" s="35">
        <f>SUM(L27:L31)</f>
        <v>10.790000000000001</v>
      </c>
      <c r="M26" s="18">
        <f>SUM(M27:M31)</f>
        <v>53397.551999999996</v>
      </c>
      <c r="N26" s="18">
        <f>SUM(N27:N31)</f>
        <v>52089.804000000004</v>
      </c>
      <c r="O26" s="27" t="s">
        <v>3</v>
      </c>
      <c r="P26" s="28"/>
      <c r="Q26" s="35">
        <f>SUM(Q27:Q31)</f>
        <v>8.06</v>
      </c>
      <c r="R26" s="18">
        <f>SUM(R27:R31)</f>
        <v>82124.95199999999</v>
      </c>
      <c r="S26" s="18">
        <f t="shared" ref="S26:AC26" si="72">SUM(S27:S31)</f>
        <v>47663.615999999995</v>
      </c>
      <c r="T26" s="18">
        <f t="shared" si="72"/>
        <v>46435.272000000004</v>
      </c>
      <c r="U26" s="18">
        <f t="shared" si="72"/>
        <v>72443.28</v>
      </c>
      <c r="V26" s="18">
        <f t="shared" si="72"/>
        <v>15146.351999999999</v>
      </c>
      <c r="W26" s="18">
        <f t="shared" si="72"/>
        <v>56426.447999999989</v>
      </c>
      <c r="X26" s="18">
        <f t="shared" si="72"/>
        <v>43369.248</v>
      </c>
      <c r="Y26" s="18">
        <f t="shared" si="72"/>
        <v>43050.072000000007</v>
      </c>
      <c r="Z26" s="18">
        <f t="shared" si="72"/>
        <v>43388.591999999997</v>
      </c>
      <c r="AA26" s="18">
        <f t="shared" si="72"/>
        <v>43175.80799999999</v>
      </c>
      <c r="AB26" s="18">
        <f t="shared" si="72"/>
        <v>43746.455999999998</v>
      </c>
      <c r="AC26" s="18">
        <f t="shared" si="72"/>
        <v>45071.520000000004</v>
      </c>
      <c r="AD26" s="47" t="s">
        <v>3</v>
      </c>
      <c r="AE26" s="48"/>
      <c r="AF26" s="49">
        <f>SUM(AF27:AF31)</f>
        <v>7.6800000000000006</v>
      </c>
      <c r="AG26" s="18">
        <f>SUM(AG27:AG31)</f>
        <v>39757.824000000001</v>
      </c>
      <c r="AH26" s="18">
        <f t="shared" ref="AH26:AO26" si="73">SUM(AH27:AH31)</f>
        <v>40329.216</v>
      </c>
      <c r="AI26" s="18">
        <f t="shared" si="73"/>
        <v>41140.223999999995</v>
      </c>
      <c r="AJ26" s="18">
        <f t="shared" si="73"/>
        <v>47711.232000000004</v>
      </c>
      <c r="AK26" s="18">
        <f t="shared" si="73"/>
        <v>41637.887999999999</v>
      </c>
      <c r="AL26" s="18">
        <f t="shared" si="73"/>
        <v>42098.688000000009</v>
      </c>
      <c r="AM26" s="18">
        <f t="shared" si="73"/>
        <v>59682.815999999992</v>
      </c>
      <c r="AN26" s="18">
        <f t="shared" si="73"/>
        <v>41278.464</v>
      </c>
      <c r="AO26" s="18">
        <f t="shared" si="73"/>
        <v>41905.152000000002</v>
      </c>
      <c r="AP26" s="18">
        <f t="shared" ref="AP26" si="74">SUM(AP27:AP31)</f>
        <v>41702.400000000009</v>
      </c>
      <c r="AQ26" s="18">
        <f t="shared" ref="AQ26" si="75">SUM(AQ27:AQ31)</f>
        <v>43729.919999999998</v>
      </c>
      <c r="AR26" s="18">
        <f t="shared" ref="AR26" si="76">SUM(AR27:AR31)</f>
        <v>44218.368000000002</v>
      </c>
      <c r="AS26" s="18">
        <f t="shared" ref="AS26" si="77">SUM(AS27:AS31)</f>
        <v>30394.368000000002</v>
      </c>
      <c r="AT26" s="18">
        <f t="shared" ref="AT26" si="78">SUM(AT27:AT31)</f>
        <v>47913.983999999997</v>
      </c>
      <c r="AU26" s="18">
        <f t="shared" ref="AU26" si="79">SUM(AU27:AU31)</f>
        <v>47572.992000000013</v>
      </c>
    </row>
    <row r="27" spans="1:47" s="13" customFormat="1" ht="101.25" customHeight="1" x14ac:dyDescent="0.2">
      <c r="A27" s="30" t="s">
        <v>43</v>
      </c>
      <c r="B27" s="34" t="s">
        <v>21</v>
      </c>
      <c r="C27" s="28">
        <v>6.45</v>
      </c>
      <c r="D27" s="12">
        <f>$C$27*12*D35</f>
        <v>31679.820000000003</v>
      </c>
      <c r="E27" s="12">
        <f>$C$27*12*E35</f>
        <v>39930.660000000003</v>
      </c>
      <c r="F27" s="30" t="s">
        <v>43</v>
      </c>
      <c r="G27" s="34" t="s">
        <v>21</v>
      </c>
      <c r="H27" s="28">
        <v>4.6500000000000004</v>
      </c>
      <c r="I27" s="12">
        <f>$H$27*12*I35</f>
        <v>27877.680000000004</v>
      </c>
      <c r="J27" s="30" t="s">
        <v>43</v>
      </c>
      <c r="K27" s="34" t="s">
        <v>21</v>
      </c>
      <c r="L27" s="28">
        <v>6.45</v>
      </c>
      <c r="M27" s="12">
        <f>$L$27*12*M35</f>
        <v>31919.760000000002</v>
      </c>
      <c r="N27" s="12">
        <f>$L$27*12*N35</f>
        <v>31138.020000000004</v>
      </c>
      <c r="O27" s="45" t="s">
        <v>69</v>
      </c>
      <c r="P27" s="34" t="s">
        <v>70</v>
      </c>
      <c r="Q27" s="28">
        <v>3.65</v>
      </c>
      <c r="R27" s="12">
        <f>$Q$27*12*R35</f>
        <v>37190.58</v>
      </c>
      <c r="S27" s="12">
        <f t="shared" ref="S27:AC27" si="80">$Q$27*12*S35</f>
        <v>21584.639999999999</v>
      </c>
      <c r="T27" s="12">
        <f t="shared" si="80"/>
        <v>21028.38</v>
      </c>
      <c r="U27" s="12">
        <f t="shared" si="80"/>
        <v>32806.199999999997</v>
      </c>
      <c r="V27" s="12">
        <f t="shared" si="80"/>
        <v>6859.079999999999</v>
      </c>
      <c r="W27" s="12">
        <f t="shared" si="80"/>
        <v>25552.92</v>
      </c>
      <c r="X27" s="12">
        <f t="shared" si="80"/>
        <v>19639.919999999998</v>
      </c>
      <c r="Y27" s="12">
        <f t="shared" si="80"/>
        <v>19495.38</v>
      </c>
      <c r="Z27" s="12">
        <f t="shared" si="80"/>
        <v>19648.68</v>
      </c>
      <c r="AA27" s="12">
        <f t="shared" si="80"/>
        <v>19552.319999999996</v>
      </c>
      <c r="AB27" s="12">
        <f t="shared" si="80"/>
        <v>19810.739999999998</v>
      </c>
      <c r="AC27" s="12">
        <f t="shared" si="80"/>
        <v>20410.8</v>
      </c>
      <c r="AD27" s="30" t="s">
        <v>73</v>
      </c>
      <c r="AE27" s="52" t="s">
        <v>74</v>
      </c>
      <c r="AF27" s="48">
        <v>3.27</v>
      </c>
      <c r="AG27" s="12">
        <f>$AF$27*12*AG35</f>
        <v>16928.135999999999</v>
      </c>
      <c r="AH27" s="12">
        <f t="shared" ref="AH27:AO27" si="81">$AF$27*12*AH35</f>
        <v>17171.424000000003</v>
      </c>
      <c r="AI27" s="12">
        <f t="shared" si="81"/>
        <v>17516.736000000001</v>
      </c>
      <c r="AJ27" s="12">
        <f t="shared" si="81"/>
        <v>20314.548000000003</v>
      </c>
      <c r="AK27" s="12">
        <f t="shared" si="81"/>
        <v>17728.632000000001</v>
      </c>
      <c r="AL27" s="12">
        <f t="shared" si="81"/>
        <v>17924.832000000002</v>
      </c>
      <c r="AM27" s="12">
        <f t="shared" si="81"/>
        <v>25411.824000000001</v>
      </c>
      <c r="AN27" s="12">
        <f t="shared" si="81"/>
        <v>17575.596000000001</v>
      </c>
      <c r="AO27" s="12">
        <f t="shared" si="81"/>
        <v>17842.428</v>
      </c>
      <c r="AP27" s="12">
        <f t="shared" ref="AP27:AR27" si="82">$AF$27*12*AP35</f>
        <v>17756.100000000002</v>
      </c>
      <c r="AQ27" s="12">
        <f t="shared" si="82"/>
        <v>18619.38</v>
      </c>
      <c r="AR27" s="12">
        <f t="shared" si="82"/>
        <v>18827.352000000003</v>
      </c>
      <c r="AS27" s="12">
        <f t="shared" ref="AS27:AU27" si="83">$AF$27*12*AS35</f>
        <v>12941.352000000001</v>
      </c>
      <c r="AT27" s="12">
        <f t="shared" si="83"/>
        <v>20400.876</v>
      </c>
      <c r="AU27" s="12">
        <f t="shared" si="83"/>
        <v>20255.688000000002</v>
      </c>
    </row>
    <row r="28" spans="1:47" s="13" customFormat="1" ht="51" customHeight="1" x14ac:dyDescent="0.2">
      <c r="A28" s="32" t="s">
        <v>44</v>
      </c>
      <c r="B28" s="34" t="s">
        <v>2</v>
      </c>
      <c r="C28" s="28">
        <v>1.37</v>
      </c>
      <c r="D28" s="12">
        <f>$C$28*12*D35</f>
        <v>6728.8920000000007</v>
      </c>
      <c r="E28" s="12">
        <f>$C$28*12*E35</f>
        <v>8481.3960000000006</v>
      </c>
      <c r="F28" s="32" t="s">
        <v>44</v>
      </c>
      <c r="G28" s="34" t="s">
        <v>2</v>
      </c>
      <c r="H28" s="28">
        <v>1.37</v>
      </c>
      <c r="I28" s="12">
        <f>$H$28*12*I35</f>
        <v>8213.4240000000009</v>
      </c>
      <c r="J28" s="32" t="s">
        <v>44</v>
      </c>
      <c r="K28" s="34" t="s">
        <v>2</v>
      </c>
      <c r="L28" s="28">
        <v>1.37</v>
      </c>
      <c r="M28" s="12">
        <f>$L$28*12*M35</f>
        <v>6779.8559999999998</v>
      </c>
      <c r="N28" s="12">
        <f>$L$28*12*N35</f>
        <v>6613.8120000000008</v>
      </c>
      <c r="O28" s="43" t="s">
        <v>63</v>
      </c>
      <c r="P28" s="34" t="s">
        <v>71</v>
      </c>
      <c r="Q28" s="28">
        <v>1.37</v>
      </c>
      <c r="R28" s="12">
        <f>$Q$28*12*R35</f>
        <v>13959.204000000002</v>
      </c>
      <c r="S28" s="12">
        <f t="shared" ref="S28:AC28" si="84">$Q$28*12*S35</f>
        <v>8101.6320000000005</v>
      </c>
      <c r="T28" s="12">
        <f t="shared" si="84"/>
        <v>7892.844000000001</v>
      </c>
      <c r="U28" s="12">
        <f t="shared" si="84"/>
        <v>12313.560000000001</v>
      </c>
      <c r="V28" s="12">
        <f t="shared" si="84"/>
        <v>2574.5039999999999</v>
      </c>
      <c r="W28" s="12">
        <f t="shared" si="84"/>
        <v>9591.0959999999995</v>
      </c>
      <c r="X28" s="12">
        <f t="shared" si="84"/>
        <v>7371.6959999999999</v>
      </c>
      <c r="Y28" s="12">
        <f t="shared" si="84"/>
        <v>7317.4440000000013</v>
      </c>
      <c r="Z28" s="12">
        <f t="shared" si="84"/>
        <v>7374.9840000000013</v>
      </c>
      <c r="AA28" s="12">
        <f t="shared" si="84"/>
        <v>7338.8159999999998</v>
      </c>
      <c r="AB28" s="12">
        <f t="shared" si="84"/>
        <v>7435.8120000000008</v>
      </c>
      <c r="AC28" s="12">
        <f t="shared" si="84"/>
        <v>7661.0400000000009</v>
      </c>
      <c r="AD28" s="32" t="s">
        <v>63</v>
      </c>
      <c r="AE28" s="52" t="s">
        <v>64</v>
      </c>
      <c r="AF28" s="48">
        <v>1.37</v>
      </c>
      <c r="AG28" s="12">
        <f>$AF$28*12*AG35</f>
        <v>7092.2160000000003</v>
      </c>
      <c r="AH28" s="12">
        <f t="shared" ref="AH28:AO28" si="85">$AF$28*12*AH35</f>
        <v>7194.1440000000011</v>
      </c>
      <c r="AI28" s="12">
        <f t="shared" si="85"/>
        <v>7338.8159999999998</v>
      </c>
      <c r="AJ28" s="12">
        <f t="shared" si="85"/>
        <v>8510.9880000000012</v>
      </c>
      <c r="AK28" s="12">
        <f t="shared" si="85"/>
        <v>7427.5920000000006</v>
      </c>
      <c r="AL28" s="12">
        <f t="shared" si="85"/>
        <v>7509.7920000000004</v>
      </c>
      <c r="AM28" s="12">
        <f t="shared" si="85"/>
        <v>10646.544000000002</v>
      </c>
      <c r="AN28" s="12">
        <f t="shared" si="85"/>
        <v>7363.4760000000006</v>
      </c>
      <c r="AO28" s="12">
        <f t="shared" si="85"/>
        <v>7475.268</v>
      </c>
      <c r="AP28" s="12">
        <f t="shared" ref="AP28:AR28" si="86">$AF$28*12*AP35</f>
        <v>7439.1</v>
      </c>
      <c r="AQ28" s="12">
        <f t="shared" si="86"/>
        <v>7800.7800000000007</v>
      </c>
      <c r="AR28" s="12">
        <f t="shared" si="86"/>
        <v>7887.9120000000012</v>
      </c>
      <c r="AS28" s="12">
        <f t="shared" ref="AS28:AU28" si="87">$AF$28*12*AS35</f>
        <v>5421.9120000000003</v>
      </c>
      <c r="AT28" s="12">
        <f t="shared" si="87"/>
        <v>8547.1560000000009</v>
      </c>
      <c r="AU28" s="12">
        <f t="shared" si="87"/>
        <v>8486.3280000000013</v>
      </c>
    </row>
    <row r="29" spans="1:47" s="13" customFormat="1" ht="24.75" customHeight="1" x14ac:dyDescent="0.2">
      <c r="A29" s="32" t="s">
        <v>45</v>
      </c>
      <c r="B29" s="34" t="s">
        <v>22</v>
      </c>
      <c r="C29" s="28">
        <v>2.35</v>
      </c>
      <c r="D29" s="26">
        <f>$C$29*12*D35</f>
        <v>11542.260000000002</v>
      </c>
      <c r="E29" s="26">
        <f>$C$29*12*E35</f>
        <v>14548.380000000001</v>
      </c>
      <c r="F29" s="32" t="s">
        <v>45</v>
      </c>
      <c r="G29" s="34" t="s">
        <v>22</v>
      </c>
      <c r="H29" s="28">
        <v>0</v>
      </c>
      <c r="I29" s="26">
        <f>$H$29*12*I35</f>
        <v>0</v>
      </c>
      <c r="J29" s="32" t="s">
        <v>45</v>
      </c>
      <c r="K29" s="34" t="s">
        <v>22</v>
      </c>
      <c r="L29" s="28">
        <v>2.2999999999999998</v>
      </c>
      <c r="M29" s="26">
        <f>$L$29*12*M35</f>
        <v>11382.239999999998</v>
      </c>
      <c r="N29" s="26">
        <f>$L$29*12*N35</f>
        <v>11103.48</v>
      </c>
      <c r="O29" s="43" t="s">
        <v>65</v>
      </c>
      <c r="P29" s="34" t="s">
        <v>22</v>
      </c>
      <c r="Q29" s="28">
        <v>2.2999999999999998</v>
      </c>
      <c r="R29" s="26">
        <f>$Q$29*12*R35</f>
        <v>23435.16</v>
      </c>
      <c r="S29" s="26">
        <f t="shared" ref="S29:AC29" si="88">$Q$29*12*S35</f>
        <v>13601.279999999999</v>
      </c>
      <c r="T29" s="26">
        <f t="shared" si="88"/>
        <v>13250.76</v>
      </c>
      <c r="U29" s="26">
        <f t="shared" si="88"/>
        <v>20672.399999999998</v>
      </c>
      <c r="V29" s="26">
        <f t="shared" si="88"/>
        <v>4322.16</v>
      </c>
      <c r="W29" s="26">
        <f t="shared" si="88"/>
        <v>16101.839999999998</v>
      </c>
      <c r="X29" s="26">
        <f t="shared" si="88"/>
        <v>12375.839999999998</v>
      </c>
      <c r="Y29" s="26">
        <f t="shared" si="88"/>
        <v>12284.76</v>
      </c>
      <c r="Z29" s="26">
        <f t="shared" si="88"/>
        <v>12381.359999999999</v>
      </c>
      <c r="AA29" s="26">
        <f t="shared" si="88"/>
        <v>12320.639999999998</v>
      </c>
      <c r="AB29" s="26">
        <f t="shared" si="88"/>
        <v>12483.48</v>
      </c>
      <c r="AC29" s="26">
        <f t="shared" si="88"/>
        <v>12861.599999999999</v>
      </c>
      <c r="AD29" s="32" t="s">
        <v>65</v>
      </c>
      <c r="AE29" s="52" t="s">
        <v>22</v>
      </c>
      <c r="AF29" s="48">
        <v>2.2999999999999998</v>
      </c>
      <c r="AG29" s="26">
        <f>$AF$29*12*AG35</f>
        <v>11906.639999999998</v>
      </c>
      <c r="AH29" s="26">
        <f t="shared" ref="AH29:AO29" si="89">$AF$29*12*AH35</f>
        <v>12077.76</v>
      </c>
      <c r="AI29" s="26">
        <f t="shared" si="89"/>
        <v>12320.639999999998</v>
      </c>
      <c r="AJ29" s="26">
        <f t="shared" si="89"/>
        <v>14288.52</v>
      </c>
      <c r="AK29" s="26">
        <f t="shared" si="89"/>
        <v>12469.679999999998</v>
      </c>
      <c r="AL29" s="26">
        <f t="shared" si="89"/>
        <v>12607.679999999998</v>
      </c>
      <c r="AM29" s="26">
        <f t="shared" si="89"/>
        <v>17873.759999999998</v>
      </c>
      <c r="AN29" s="26">
        <f t="shared" si="89"/>
        <v>12362.039999999999</v>
      </c>
      <c r="AO29" s="26">
        <f t="shared" si="89"/>
        <v>12549.72</v>
      </c>
      <c r="AP29" s="26">
        <f t="shared" ref="AP29:AR29" si="90">$AF$29*12*AP35</f>
        <v>12488.999999999998</v>
      </c>
      <c r="AQ29" s="26">
        <f t="shared" si="90"/>
        <v>13096.199999999999</v>
      </c>
      <c r="AR29" s="26">
        <f t="shared" si="90"/>
        <v>13242.48</v>
      </c>
      <c r="AS29" s="26">
        <f t="shared" ref="AS29:AU29" si="91">$AF$29*12*AS35</f>
        <v>9102.48</v>
      </c>
      <c r="AT29" s="26">
        <f t="shared" si="91"/>
        <v>14349.239999999998</v>
      </c>
      <c r="AU29" s="26">
        <f t="shared" si="91"/>
        <v>14247.12</v>
      </c>
    </row>
    <row r="30" spans="1:47" s="13" customFormat="1" ht="39.75" customHeight="1" x14ac:dyDescent="0.2">
      <c r="A30" s="32" t="s">
        <v>46</v>
      </c>
      <c r="B30" s="28" t="s">
        <v>1</v>
      </c>
      <c r="C30" s="28">
        <v>0.34</v>
      </c>
      <c r="D30" s="12">
        <f>$C$30*12*D35</f>
        <v>1669.9440000000002</v>
      </c>
      <c r="E30" s="12">
        <f>$C$30*12*E35</f>
        <v>2104.8719999999998</v>
      </c>
      <c r="F30" s="32" t="s">
        <v>46</v>
      </c>
      <c r="G30" s="28" t="s">
        <v>1</v>
      </c>
      <c r="H30" s="28">
        <v>0.34</v>
      </c>
      <c r="I30" s="12">
        <f>$H$30*12*I35</f>
        <v>2038.3680000000002</v>
      </c>
      <c r="J30" s="32" t="s">
        <v>46</v>
      </c>
      <c r="K30" s="28" t="s">
        <v>1</v>
      </c>
      <c r="L30" s="28">
        <v>0.34</v>
      </c>
      <c r="M30" s="12">
        <f>$L$30*12*M35</f>
        <v>1682.5919999999999</v>
      </c>
      <c r="N30" s="12">
        <f>$L$30*12*N35</f>
        <v>1641.384</v>
      </c>
      <c r="O30" s="43" t="s">
        <v>66</v>
      </c>
      <c r="P30" s="28" t="s">
        <v>1</v>
      </c>
      <c r="Q30" s="28">
        <v>0.36</v>
      </c>
      <c r="R30" s="12">
        <f>$Q$30*12*R35</f>
        <v>3668.1120000000005</v>
      </c>
      <c r="S30" s="12">
        <f t="shared" ref="S30:AC30" si="92">$Q$30*12*S35</f>
        <v>2128.8960000000002</v>
      </c>
      <c r="T30" s="12">
        <f t="shared" si="92"/>
        <v>2074.0320000000002</v>
      </c>
      <c r="U30" s="12">
        <f t="shared" si="92"/>
        <v>3235.6800000000003</v>
      </c>
      <c r="V30" s="12">
        <f t="shared" si="92"/>
        <v>676.51200000000006</v>
      </c>
      <c r="W30" s="12">
        <f t="shared" si="92"/>
        <v>2520.288</v>
      </c>
      <c r="X30" s="12">
        <f t="shared" si="92"/>
        <v>1937.088</v>
      </c>
      <c r="Y30" s="12">
        <f t="shared" si="92"/>
        <v>1922.8320000000003</v>
      </c>
      <c r="Z30" s="12">
        <f t="shared" si="92"/>
        <v>1937.9520000000002</v>
      </c>
      <c r="AA30" s="12">
        <f t="shared" si="92"/>
        <v>1928.4480000000001</v>
      </c>
      <c r="AB30" s="12">
        <f t="shared" si="92"/>
        <v>1953.9360000000001</v>
      </c>
      <c r="AC30" s="12">
        <f t="shared" si="92"/>
        <v>2013.1200000000001</v>
      </c>
      <c r="AD30" s="32" t="s">
        <v>66</v>
      </c>
      <c r="AE30" s="48" t="s">
        <v>1</v>
      </c>
      <c r="AF30" s="48">
        <v>0.36</v>
      </c>
      <c r="AG30" s="12">
        <f>$AF$30*12*AG35</f>
        <v>1863.6479999999999</v>
      </c>
      <c r="AH30" s="12">
        <f t="shared" ref="AH30:AO30" si="93">$AF$30*12*AH35</f>
        <v>1890.4320000000002</v>
      </c>
      <c r="AI30" s="12">
        <f t="shared" si="93"/>
        <v>1928.4480000000001</v>
      </c>
      <c r="AJ30" s="12">
        <f t="shared" si="93"/>
        <v>2236.4640000000004</v>
      </c>
      <c r="AK30" s="12">
        <f t="shared" si="93"/>
        <v>1951.7760000000001</v>
      </c>
      <c r="AL30" s="12">
        <f t="shared" si="93"/>
        <v>1973.3760000000002</v>
      </c>
      <c r="AM30" s="12">
        <f t="shared" si="93"/>
        <v>2797.6320000000001</v>
      </c>
      <c r="AN30" s="12">
        <f t="shared" si="93"/>
        <v>1934.9280000000001</v>
      </c>
      <c r="AO30" s="12">
        <f t="shared" si="93"/>
        <v>1964.3040000000001</v>
      </c>
      <c r="AP30" s="12">
        <f t="shared" ref="AP30:AR30" si="94">$AF$30*12*AP35</f>
        <v>1954.8000000000002</v>
      </c>
      <c r="AQ30" s="12">
        <f t="shared" si="94"/>
        <v>2049.84</v>
      </c>
      <c r="AR30" s="12">
        <f t="shared" si="94"/>
        <v>2072.7360000000003</v>
      </c>
      <c r="AS30" s="12">
        <f t="shared" ref="AS30:AU30" si="95">$AF$30*12*AS35</f>
        <v>1424.7360000000001</v>
      </c>
      <c r="AT30" s="12">
        <f t="shared" si="95"/>
        <v>2245.9679999999998</v>
      </c>
      <c r="AU30" s="12">
        <f t="shared" si="95"/>
        <v>2229.9840000000004</v>
      </c>
    </row>
    <row r="31" spans="1:47" s="13" customFormat="1" ht="26.25" customHeight="1" x14ac:dyDescent="0.2">
      <c r="A31" s="32" t="s">
        <v>47</v>
      </c>
      <c r="B31" s="28" t="s">
        <v>48</v>
      </c>
      <c r="C31" s="28">
        <v>0.33</v>
      </c>
      <c r="D31" s="12">
        <f>$C$31*12*D35</f>
        <v>1620.828</v>
      </c>
      <c r="E31" s="12">
        <f>$C$31*12*E35</f>
        <v>2042.9639999999999</v>
      </c>
      <c r="F31" s="32" t="s">
        <v>47</v>
      </c>
      <c r="G31" s="28" t="s">
        <v>48</v>
      </c>
      <c r="H31" s="28">
        <v>0.33</v>
      </c>
      <c r="I31" s="12">
        <f>$H$31*12*I35</f>
        <v>1978.4160000000002</v>
      </c>
      <c r="J31" s="32" t="s">
        <v>47</v>
      </c>
      <c r="K31" s="28" t="s">
        <v>48</v>
      </c>
      <c r="L31" s="28">
        <v>0.33</v>
      </c>
      <c r="M31" s="12">
        <f>$L$31*12*M35</f>
        <v>1633.1039999999998</v>
      </c>
      <c r="N31" s="12">
        <f>$L$31*12*N35</f>
        <v>1593.1079999999999</v>
      </c>
      <c r="O31" s="43" t="s">
        <v>67</v>
      </c>
      <c r="P31" s="44" t="s">
        <v>48</v>
      </c>
      <c r="Q31" s="28">
        <v>0.38</v>
      </c>
      <c r="R31" s="12">
        <f>$Q$31*12*R35</f>
        <v>3871.8960000000006</v>
      </c>
      <c r="S31" s="12">
        <f t="shared" ref="S31:AC31" si="96">$Q$31*12*S35</f>
        <v>2247.1680000000001</v>
      </c>
      <c r="T31" s="12">
        <f t="shared" si="96"/>
        <v>2189.2560000000003</v>
      </c>
      <c r="U31" s="12">
        <f t="shared" si="96"/>
        <v>3415.4400000000005</v>
      </c>
      <c r="V31" s="12">
        <f t="shared" si="96"/>
        <v>714.096</v>
      </c>
      <c r="W31" s="12">
        <f t="shared" si="96"/>
        <v>2660.3040000000001</v>
      </c>
      <c r="X31" s="12">
        <f t="shared" si="96"/>
        <v>2044.7040000000002</v>
      </c>
      <c r="Y31" s="12">
        <f t="shared" si="96"/>
        <v>2029.6560000000004</v>
      </c>
      <c r="Z31" s="12">
        <f t="shared" si="96"/>
        <v>2045.6160000000004</v>
      </c>
      <c r="AA31" s="12">
        <f t="shared" si="96"/>
        <v>2035.5840000000001</v>
      </c>
      <c r="AB31" s="12">
        <f t="shared" si="96"/>
        <v>2062.4880000000003</v>
      </c>
      <c r="AC31" s="12">
        <f t="shared" si="96"/>
        <v>2124.96</v>
      </c>
      <c r="AD31" s="32" t="s">
        <v>67</v>
      </c>
      <c r="AE31" s="28" t="s">
        <v>48</v>
      </c>
      <c r="AF31" s="48">
        <v>0.38</v>
      </c>
      <c r="AG31" s="12">
        <f>$AF$31*12*AG35</f>
        <v>1967.1840000000002</v>
      </c>
      <c r="AH31" s="12">
        <f t="shared" ref="AH31:AO31" si="97">$AF$31*12*AH35</f>
        <v>1995.4560000000004</v>
      </c>
      <c r="AI31" s="12">
        <f t="shared" si="97"/>
        <v>2035.5840000000001</v>
      </c>
      <c r="AJ31" s="12">
        <f t="shared" si="97"/>
        <v>2360.7120000000004</v>
      </c>
      <c r="AK31" s="12">
        <f t="shared" si="97"/>
        <v>2060.2080000000001</v>
      </c>
      <c r="AL31" s="12">
        <f t="shared" si="97"/>
        <v>2083.0080000000003</v>
      </c>
      <c r="AM31" s="12">
        <f t="shared" si="97"/>
        <v>2953.0560000000005</v>
      </c>
      <c r="AN31" s="12">
        <f t="shared" si="97"/>
        <v>2042.4240000000002</v>
      </c>
      <c r="AO31" s="12">
        <f t="shared" si="97"/>
        <v>2073.4320000000002</v>
      </c>
      <c r="AP31" s="12">
        <f t="shared" ref="AP31:AR31" si="98">$AF$31*12*AP35</f>
        <v>2063.4</v>
      </c>
      <c r="AQ31" s="12">
        <f t="shared" si="98"/>
        <v>2163.7200000000003</v>
      </c>
      <c r="AR31" s="12">
        <f t="shared" si="98"/>
        <v>2187.8880000000004</v>
      </c>
      <c r="AS31" s="12">
        <f t="shared" ref="AS31:AU31" si="99">$AF$31*12*AS35</f>
        <v>1503.8880000000001</v>
      </c>
      <c r="AT31" s="12">
        <f t="shared" si="99"/>
        <v>2370.7440000000001</v>
      </c>
      <c r="AU31" s="12">
        <f t="shared" si="99"/>
        <v>2353.8720000000003</v>
      </c>
    </row>
    <row r="32" spans="1:47" s="13" customFormat="1" ht="78.75" customHeight="1" x14ac:dyDescent="0.2">
      <c r="A32" s="36" t="s">
        <v>30</v>
      </c>
      <c r="B32" s="28" t="s">
        <v>35</v>
      </c>
      <c r="C32" s="35">
        <f>2.78+0.15</f>
        <v>2.9299999999999997</v>
      </c>
      <c r="D32" s="19">
        <f>$C$32*12*D35</f>
        <v>14390.987999999999</v>
      </c>
      <c r="E32" s="19">
        <f>$C$32*12*E35</f>
        <v>18139.043999999998</v>
      </c>
      <c r="F32" s="36" t="s">
        <v>30</v>
      </c>
      <c r="G32" s="28" t="s">
        <v>35</v>
      </c>
      <c r="H32" s="35">
        <v>2.93</v>
      </c>
      <c r="I32" s="19">
        <f>$H$32*12*I35</f>
        <v>17565.936000000002</v>
      </c>
      <c r="J32" s="36" t="s">
        <v>30</v>
      </c>
      <c r="K32" s="28" t="s">
        <v>35</v>
      </c>
      <c r="L32" s="35">
        <f>2.78+0.15</f>
        <v>2.9299999999999997</v>
      </c>
      <c r="M32" s="19">
        <f>$L$32*12*M35</f>
        <v>14499.983999999999</v>
      </c>
      <c r="N32" s="19">
        <f>$L$32*12*N35</f>
        <v>14144.867999999999</v>
      </c>
      <c r="O32" s="36" t="s">
        <v>30</v>
      </c>
      <c r="P32" s="28" t="s">
        <v>35</v>
      </c>
      <c r="Q32" s="35">
        <v>2.85</v>
      </c>
      <c r="R32" s="19">
        <f>$Q$32*12*R35</f>
        <v>29039.220000000005</v>
      </c>
      <c r="S32" s="19">
        <f t="shared" ref="S32:AC32" si="100">$Q$32*12*S35</f>
        <v>16853.760000000002</v>
      </c>
      <c r="T32" s="19">
        <f t="shared" si="100"/>
        <v>16419.420000000002</v>
      </c>
      <c r="U32" s="19">
        <f t="shared" si="100"/>
        <v>25615.800000000003</v>
      </c>
      <c r="V32" s="19">
        <f t="shared" si="100"/>
        <v>5355.72</v>
      </c>
      <c r="W32" s="19">
        <f t="shared" si="100"/>
        <v>19952.280000000002</v>
      </c>
      <c r="X32" s="19">
        <f t="shared" si="100"/>
        <v>15335.28</v>
      </c>
      <c r="Y32" s="19">
        <f t="shared" si="100"/>
        <v>15222.420000000002</v>
      </c>
      <c r="Z32" s="19">
        <f t="shared" si="100"/>
        <v>15342.120000000003</v>
      </c>
      <c r="AA32" s="19">
        <f t="shared" si="100"/>
        <v>15266.880000000001</v>
      </c>
      <c r="AB32" s="19">
        <f t="shared" si="100"/>
        <v>15468.660000000002</v>
      </c>
      <c r="AC32" s="19">
        <f t="shared" si="100"/>
        <v>15937.2</v>
      </c>
      <c r="AD32" s="53" t="s">
        <v>30</v>
      </c>
      <c r="AE32" s="48" t="s">
        <v>35</v>
      </c>
      <c r="AF32" s="49">
        <f>2.69+0.15</f>
        <v>2.84</v>
      </c>
      <c r="AG32" s="19">
        <f>$AF$32*12*AG35</f>
        <v>14702.111999999999</v>
      </c>
      <c r="AH32" s="19">
        <f t="shared" ref="AH32:AO32" si="101">$AF$32*12*AH35</f>
        <v>14913.407999999999</v>
      </c>
      <c r="AI32" s="19">
        <f t="shared" si="101"/>
        <v>15213.311999999998</v>
      </c>
      <c r="AJ32" s="19">
        <f t="shared" si="101"/>
        <v>17643.216</v>
      </c>
      <c r="AK32" s="19">
        <f t="shared" si="101"/>
        <v>15397.343999999999</v>
      </c>
      <c r="AL32" s="19">
        <f t="shared" si="101"/>
        <v>15567.743999999999</v>
      </c>
      <c r="AM32" s="19">
        <f t="shared" si="101"/>
        <v>22070.207999999999</v>
      </c>
      <c r="AN32" s="19">
        <f t="shared" si="101"/>
        <v>15264.431999999999</v>
      </c>
      <c r="AO32" s="19">
        <f t="shared" si="101"/>
        <v>15496.175999999999</v>
      </c>
      <c r="AP32" s="19">
        <f t="shared" ref="AP32:AR32" si="102">$AF$32*12*AP35</f>
        <v>15421.199999999999</v>
      </c>
      <c r="AQ32" s="19">
        <f t="shared" si="102"/>
        <v>16170.96</v>
      </c>
      <c r="AR32" s="19">
        <f t="shared" si="102"/>
        <v>16351.583999999999</v>
      </c>
      <c r="AS32" s="19">
        <f t="shared" ref="AS32:AU32" si="103">$AF$32*12*AS35</f>
        <v>11239.583999999999</v>
      </c>
      <c r="AT32" s="19">
        <f t="shared" si="103"/>
        <v>17718.191999999999</v>
      </c>
      <c r="AU32" s="19">
        <f t="shared" si="103"/>
        <v>17592.096000000001</v>
      </c>
    </row>
    <row r="33" spans="1:51" s="13" customFormat="1" ht="33" customHeight="1" x14ac:dyDescent="0.2">
      <c r="A33" s="36" t="s">
        <v>31</v>
      </c>
      <c r="B33" s="28" t="s">
        <v>35</v>
      </c>
      <c r="C33" s="35">
        <v>0.65</v>
      </c>
      <c r="D33" s="19">
        <v>0</v>
      </c>
      <c r="E33" s="19">
        <f>$C$33*12*E35</f>
        <v>4024.02</v>
      </c>
      <c r="F33" s="36" t="s">
        <v>31</v>
      </c>
      <c r="G33" s="28" t="s">
        <v>35</v>
      </c>
      <c r="H33" s="35">
        <v>0.65</v>
      </c>
      <c r="I33" s="19">
        <f>$H$33*12*I35</f>
        <v>3896.8800000000006</v>
      </c>
      <c r="J33" s="36" t="s">
        <v>31</v>
      </c>
      <c r="K33" s="28" t="s">
        <v>35</v>
      </c>
      <c r="L33" s="35">
        <v>0.65</v>
      </c>
      <c r="M33" s="19">
        <v>0</v>
      </c>
      <c r="N33" s="19">
        <v>0</v>
      </c>
      <c r="O33" s="36" t="s">
        <v>56</v>
      </c>
      <c r="P33" s="28" t="s">
        <v>35</v>
      </c>
      <c r="Q33" s="35">
        <v>0.65</v>
      </c>
      <c r="R33" s="19">
        <f>$Q$33*12*R35</f>
        <v>6622.9800000000005</v>
      </c>
      <c r="S33" s="19">
        <f t="shared" ref="S33:AC33" si="104">$Q$33*12*S35</f>
        <v>3843.8400000000006</v>
      </c>
      <c r="T33" s="19">
        <f t="shared" si="104"/>
        <v>3744.7800000000007</v>
      </c>
      <c r="U33" s="19">
        <f t="shared" si="104"/>
        <v>5842.2000000000007</v>
      </c>
      <c r="V33" s="19">
        <f t="shared" si="104"/>
        <v>1221.48</v>
      </c>
      <c r="W33" s="19">
        <f t="shared" si="104"/>
        <v>4550.5200000000004</v>
      </c>
      <c r="X33" s="19">
        <f t="shared" si="104"/>
        <v>3497.52</v>
      </c>
      <c r="Y33" s="19">
        <f t="shared" si="104"/>
        <v>3471.7800000000007</v>
      </c>
      <c r="Z33" s="19">
        <f t="shared" si="104"/>
        <v>3499.0800000000004</v>
      </c>
      <c r="AA33" s="19">
        <f t="shared" si="104"/>
        <v>3481.92</v>
      </c>
      <c r="AB33" s="19">
        <f t="shared" si="104"/>
        <v>3527.9400000000005</v>
      </c>
      <c r="AC33" s="19">
        <f t="shared" si="104"/>
        <v>3634.8</v>
      </c>
      <c r="AD33" s="53" t="s">
        <v>56</v>
      </c>
      <c r="AE33" s="48" t="s">
        <v>35</v>
      </c>
      <c r="AF33" s="49">
        <v>0.65</v>
      </c>
      <c r="AG33" s="19">
        <f>$AF$33*12*AG35</f>
        <v>3364.92</v>
      </c>
      <c r="AH33" s="19">
        <f t="shared" ref="AH33:AO33" si="105">$AF$33*12*AH35</f>
        <v>3413.2800000000007</v>
      </c>
      <c r="AI33" s="19">
        <f t="shared" si="105"/>
        <v>3481.92</v>
      </c>
      <c r="AJ33" s="19">
        <f t="shared" si="105"/>
        <v>4038.0600000000009</v>
      </c>
      <c r="AK33" s="19">
        <f t="shared" si="105"/>
        <v>3524.0400000000004</v>
      </c>
      <c r="AL33" s="19">
        <f t="shared" si="105"/>
        <v>3563.0400000000004</v>
      </c>
      <c r="AM33" s="19">
        <f t="shared" si="105"/>
        <v>5051.2800000000007</v>
      </c>
      <c r="AN33" s="19">
        <f t="shared" si="105"/>
        <v>3493.6200000000003</v>
      </c>
      <c r="AO33" s="19">
        <f t="shared" si="105"/>
        <v>3546.6600000000003</v>
      </c>
      <c r="AP33" s="19">
        <v>0</v>
      </c>
      <c r="AQ33" s="19">
        <f t="shared" ref="AP33:AR33" si="106">$AF$33*12*AQ35</f>
        <v>3701.1000000000004</v>
      </c>
      <c r="AR33" s="19">
        <f t="shared" si="106"/>
        <v>3742.4400000000005</v>
      </c>
      <c r="AS33" s="19">
        <f t="shared" ref="AS33:AU33" si="107">$AF$33*12*AS35</f>
        <v>2572.4400000000005</v>
      </c>
      <c r="AT33" s="19">
        <f t="shared" si="107"/>
        <v>4055.2200000000003</v>
      </c>
      <c r="AU33" s="19">
        <f t="shared" si="107"/>
        <v>4026.3600000000006</v>
      </c>
    </row>
    <row r="34" spans="1:51" s="20" customFormat="1" ht="21.75" customHeight="1" x14ac:dyDescent="0.2">
      <c r="A34" s="37" t="s">
        <v>51</v>
      </c>
      <c r="B34" s="38"/>
      <c r="C34" s="39"/>
      <c r="D34" s="5">
        <f>D33+D32+D26+D22+D14+D9</f>
        <v>104666.19600000003</v>
      </c>
      <c r="E34" s="5">
        <f>E33+E32+E26+E22+E14+E9</f>
        <v>135949.96799999999</v>
      </c>
      <c r="F34" s="37" t="s">
        <v>51</v>
      </c>
      <c r="G34" s="38"/>
      <c r="H34" s="39"/>
      <c r="I34" s="5">
        <f>I33+I32+I26+I22+I14+I9</f>
        <v>99760.128000000012</v>
      </c>
      <c r="J34" s="37" t="s">
        <v>51</v>
      </c>
      <c r="K34" s="38"/>
      <c r="L34" s="39"/>
      <c r="M34" s="5">
        <f>M33+M32+M26+M22+M14+M9</f>
        <v>113129.568</v>
      </c>
      <c r="N34" s="5">
        <f>N33+N32+N26+N22+N14+N9</f>
        <v>110358.936</v>
      </c>
      <c r="O34" s="42" t="s">
        <v>57</v>
      </c>
      <c r="P34" s="29"/>
      <c r="Q34" s="29"/>
      <c r="R34" s="5">
        <f>R33+R32+R26+R22+R14+R9</f>
        <v>246069.18</v>
      </c>
      <c r="S34" s="5">
        <f t="shared" ref="S34:AC34" si="108">S33+S32+S26+S22+S14+S9</f>
        <v>142813.44</v>
      </c>
      <c r="T34" s="5">
        <f t="shared" si="108"/>
        <v>139132.98000000001</v>
      </c>
      <c r="U34" s="5">
        <f t="shared" si="108"/>
        <v>217060.19999999998</v>
      </c>
      <c r="V34" s="5">
        <f t="shared" si="108"/>
        <v>45382.679999999993</v>
      </c>
      <c r="W34" s="5">
        <f t="shared" si="108"/>
        <v>169069.31999999998</v>
      </c>
      <c r="X34" s="5">
        <f t="shared" si="108"/>
        <v>129946.31999999998</v>
      </c>
      <c r="Y34" s="5">
        <f t="shared" si="108"/>
        <v>128989.98000000001</v>
      </c>
      <c r="Z34" s="5">
        <f t="shared" si="108"/>
        <v>130004.28</v>
      </c>
      <c r="AA34" s="5">
        <f t="shared" si="108"/>
        <v>129366.72</v>
      </c>
      <c r="AB34" s="5">
        <f t="shared" si="108"/>
        <v>131076.53999999998</v>
      </c>
      <c r="AC34" s="5">
        <f t="shared" si="108"/>
        <v>135046.79999999999</v>
      </c>
      <c r="AD34" s="54" t="s">
        <v>57</v>
      </c>
      <c r="AE34" s="54"/>
      <c r="AF34" s="54"/>
      <c r="AG34" s="5">
        <f>AG33+AG32+AG26+AG22+AG14+AG9</f>
        <v>133354.36799999999</v>
      </c>
      <c r="AH34" s="5">
        <f t="shared" ref="AH34:AO34" si="109">AH33+AH32+AH26+AH22+AH14+AH9</f>
        <v>135270.91200000001</v>
      </c>
      <c r="AI34" s="5">
        <f t="shared" si="109"/>
        <v>137991.16800000001</v>
      </c>
      <c r="AJ34" s="5">
        <f t="shared" si="109"/>
        <v>160031.424</v>
      </c>
      <c r="AK34" s="5">
        <f t="shared" si="109"/>
        <v>139660.416</v>
      </c>
      <c r="AL34" s="5">
        <f t="shared" si="109"/>
        <v>141206.016</v>
      </c>
      <c r="AM34" s="5">
        <f t="shared" si="109"/>
        <v>200186.11199999999</v>
      </c>
      <c r="AN34" s="5">
        <f t="shared" si="109"/>
        <v>138454.848</v>
      </c>
      <c r="AO34" s="5">
        <f t="shared" si="109"/>
        <v>140556.864</v>
      </c>
      <c r="AP34" s="5">
        <f t="shared" ref="AP34" si="110">AP33+AP32+AP26+AP22+AP14+AP9</f>
        <v>136347.30000000002</v>
      </c>
      <c r="AQ34" s="5">
        <f t="shared" ref="AQ34" si="111">AQ33+AQ32+AQ26+AQ22+AQ14+AQ9</f>
        <v>146677.44</v>
      </c>
      <c r="AR34" s="5">
        <f t="shared" ref="AR34" si="112">AR33+AR32+AR26+AR22+AR14+AR9</f>
        <v>148315.77600000001</v>
      </c>
      <c r="AS34" s="5">
        <f t="shared" ref="AS34" si="113">AS33+AS32+AS26+AS22+AS14+AS9</f>
        <v>101947.77600000001</v>
      </c>
      <c r="AT34" s="5">
        <f t="shared" ref="AT34" si="114">AT33+AT32+AT26+AT22+AT14+AT9</f>
        <v>160711.48800000001</v>
      </c>
      <c r="AU34" s="5">
        <f t="shared" ref="AU34" si="115">AU33+AU32+AU26+AU22+AU14+AU9</f>
        <v>159567.74400000004</v>
      </c>
      <c r="AV34" s="62">
        <f>AU34+AT34+AS34+AR34+AQ34+AP34+AO34+AN34+AM34+AL34+AK34+AJ34+AI34+AH34+AG34+AC34+AB34+AA34+Z34+Y34+X34+W34+V34+U34+T34+S34+R34+N34+M34+I34+E34+D34</f>
        <v>4488102.8880000012</v>
      </c>
      <c r="AW34" s="62">
        <f>AV34/12</f>
        <v>374008.57400000008</v>
      </c>
      <c r="AX34" s="62">
        <f>AW34*5/100</f>
        <v>18700.428700000004</v>
      </c>
      <c r="AY34" s="62"/>
    </row>
    <row r="35" spans="1:51" s="2" customFormat="1" ht="24.75" customHeight="1" x14ac:dyDescent="0.2">
      <c r="A35" s="37" t="s">
        <v>50</v>
      </c>
      <c r="B35" s="38"/>
      <c r="C35" s="29"/>
      <c r="D35" s="16">
        <v>409.3</v>
      </c>
      <c r="E35" s="16">
        <v>515.9</v>
      </c>
      <c r="F35" s="37" t="s">
        <v>50</v>
      </c>
      <c r="G35" s="38"/>
      <c r="H35" s="29"/>
      <c r="I35" s="16">
        <v>499.6</v>
      </c>
      <c r="J35" s="37" t="s">
        <v>50</v>
      </c>
      <c r="K35" s="38"/>
      <c r="L35" s="29"/>
      <c r="M35" s="16">
        <v>412.4</v>
      </c>
      <c r="N35" s="16">
        <v>402.3</v>
      </c>
      <c r="O35" s="42" t="s">
        <v>58</v>
      </c>
      <c r="P35" s="29"/>
      <c r="Q35" s="29"/>
      <c r="R35" s="16">
        <v>849.1</v>
      </c>
      <c r="S35" s="16">
        <v>492.8</v>
      </c>
      <c r="T35" s="16">
        <v>480.1</v>
      </c>
      <c r="U35" s="16">
        <v>749</v>
      </c>
      <c r="V35" s="16">
        <v>156.6</v>
      </c>
      <c r="W35" s="16">
        <v>583.4</v>
      </c>
      <c r="X35" s="16">
        <v>448.4</v>
      </c>
      <c r="Y35" s="16">
        <v>445.1</v>
      </c>
      <c r="Z35" s="16">
        <v>448.6</v>
      </c>
      <c r="AA35" s="16">
        <v>446.4</v>
      </c>
      <c r="AB35" s="16">
        <v>452.3</v>
      </c>
      <c r="AC35" s="16">
        <v>466</v>
      </c>
      <c r="AD35" s="54" t="s">
        <v>58</v>
      </c>
      <c r="AE35" s="54"/>
      <c r="AF35" s="47"/>
      <c r="AG35" s="16">
        <v>431.4</v>
      </c>
      <c r="AH35" s="16">
        <v>437.6</v>
      </c>
      <c r="AI35" s="16">
        <v>446.4</v>
      </c>
      <c r="AJ35" s="16">
        <v>517.70000000000005</v>
      </c>
      <c r="AK35" s="16">
        <v>451.8</v>
      </c>
      <c r="AL35" s="16">
        <v>456.8</v>
      </c>
      <c r="AM35" s="16">
        <v>647.6</v>
      </c>
      <c r="AN35" s="16">
        <v>447.9</v>
      </c>
      <c r="AO35" s="16">
        <v>454.7</v>
      </c>
      <c r="AP35" s="16">
        <v>452.5</v>
      </c>
      <c r="AQ35" s="16">
        <v>474.5</v>
      </c>
      <c r="AR35" s="16">
        <v>479.8</v>
      </c>
      <c r="AS35" s="16">
        <v>329.8</v>
      </c>
      <c r="AT35" s="16">
        <v>519.9</v>
      </c>
      <c r="AU35" s="16">
        <v>516.20000000000005</v>
      </c>
      <c r="AV35" s="62">
        <f>AU35+AT35+AS35+AR35+AQ35+AP35+AO35+AN35+AM35+AL35+AK35+AJ35+AI35+AH35+AG35+AC35+AB35+AA35+Z35+Y35+X35+W35+V35+U35+T35+S35+R35+N35+M35+I35+E35+D35</f>
        <v>15321.899999999998</v>
      </c>
      <c r="AW35" s="63"/>
      <c r="AX35" s="63">
        <f>AV35*70*80/100</f>
        <v>858026.39999999991</v>
      </c>
      <c r="AY35" s="63"/>
    </row>
    <row r="36" spans="1:51" s="2" customFormat="1" ht="25.5" customHeight="1" x14ac:dyDescent="0.2">
      <c r="A36" s="37" t="s">
        <v>49</v>
      </c>
      <c r="B36" s="40"/>
      <c r="C36" s="29">
        <f>C14+C22+C26+C32+C33+C9</f>
        <v>21.96</v>
      </c>
      <c r="D36" s="6">
        <f>D34 /12/D35</f>
        <v>21.310000000000006</v>
      </c>
      <c r="E36" s="6">
        <f>E34 /12/E35</f>
        <v>21.959999999999997</v>
      </c>
      <c r="F36" s="37" t="s">
        <v>49</v>
      </c>
      <c r="G36" s="40"/>
      <c r="H36" s="29">
        <f>H14+H22+H26+H32+H33+H9</f>
        <v>16.639999999999997</v>
      </c>
      <c r="I36" s="6">
        <f>I34 /12/I35</f>
        <v>16.64</v>
      </c>
      <c r="J36" s="37" t="s">
        <v>49</v>
      </c>
      <c r="K36" s="40"/>
      <c r="L36" s="29">
        <f>L14+L22+L26+L32+L33+L9</f>
        <v>23.509999999999998</v>
      </c>
      <c r="M36" s="6">
        <f>M34 /12/M35</f>
        <v>22.86</v>
      </c>
      <c r="N36" s="6">
        <f>N34 /12/N35</f>
        <v>22.86</v>
      </c>
      <c r="O36" s="37" t="s">
        <v>59</v>
      </c>
      <c r="P36" s="29"/>
      <c r="Q36" s="29">
        <f>Q14+Q22+Q26+Q32+Q9+Q33</f>
        <v>24.15</v>
      </c>
      <c r="R36" s="6">
        <f>R34 /12/R35</f>
        <v>24.15</v>
      </c>
      <c r="S36" s="6">
        <f t="shared" ref="S36:AC36" si="116">S34 /12/S35</f>
        <v>24.150000000000002</v>
      </c>
      <c r="T36" s="6">
        <f t="shared" si="116"/>
        <v>24.150000000000002</v>
      </c>
      <c r="U36" s="6">
        <f t="shared" si="116"/>
        <v>24.15</v>
      </c>
      <c r="V36" s="6">
        <f t="shared" si="116"/>
        <v>24.15</v>
      </c>
      <c r="W36" s="6">
        <f t="shared" si="116"/>
        <v>24.15</v>
      </c>
      <c r="X36" s="6">
        <f t="shared" si="116"/>
        <v>24.15</v>
      </c>
      <c r="Y36" s="6">
        <f t="shared" si="116"/>
        <v>24.150000000000002</v>
      </c>
      <c r="Z36" s="6">
        <f t="shared" si="116"/>
        <v>24.15</v>
      </c>
      <c r="AA36" s="6">
        <f t="shared" si="116"/>
        <v>24.15</v>
      </c>
      <c r="AB36" s="6">
        <f t="shared" si="116"/>
        <v>24.149999999999995</v>
      </c>
      <c r="AC36" s="6">
        <f t="shared" si="116"/>
        <v>24.15</v>
      </c>
      <c r="AD36" s="55" t="s">
        <v>59</v>
      </c>
      <c r="AE36" s="47"/>
      <c r="AF36" s="47">
        <f>AF32+AF33+AF26+AF22+AF14+AF9</f>
        <v>25.759999999999998</v>
      </c>
      <c r="AG36" s="6">
        <f>AG34 /12/AG35</f>
        <v>25.76</v>
      </c>
      <c r="AH36" s="6">
        <f t="shared" ref="AH36:AO36" si="117">AH34 /12/AH35</f>
        <v>25.76</v>
      </c>
      <c r="AI36" s="6">
        <f t="shared" si="117"/>
        <v>25.760000000000005</v>
      </c>
      <c r="AJ36" s="6">
        <f t="shared" si="117"/>
        <v>25.759999999999998</v>
      </c>
      <c r="AK36" s="6">
        <f t="shared" si="117"/>
        <v>25.76</v>
      </c>
      <c r="AL36" s="6">
        <f t="shared" si="117"/>
        <v>25.759999999999998</v>
      </c>
      <c r="AM36" s="6">
        <f t="shared" si="117"/>
        <v>25.759999999999998</v>
      </c>
      <c r="AN36" s="6">
        <f t="shared" si="117"/>
        <v>25.76</v>
      </c>
      <c r="AO36" s="6">
        <f t="shared" si="117"/>
        <v>25.76</v>
      </c>
      <c r="AP36" s="6">
        <f t="shared" ref="AP36" si="118">AP34 /12/AP35</f>
        <v>25.110000000000003</v>
      </c>
      <c r="AQ36" s="6">
        <f t="shared" ref="AQ36" si="119">AQ34 /12/AQ35</f>
        <v>25.76</v>
      </c>
      <c r="AR36" s="6">
        <f t="shared" ref="AR36" si="120">AR34 /12/AR35</f>
        <v>25.76</v>
      </c>
      <c r="AS36" s="6">
        <f t="shared" ref="AS36" si="121">AS34 /12/AS35</f>
        <v>25.76</v>
      </c>
      <c r="AT36" s="6">
        <f t="shared" ref="AT36" si="122">AT34 /12/AT35</f>
        <v>25.760000000000005</v>
      </c>
      <c r="AU36" s="6">
        <f t="shared" ref="AU36" si="123">AU34 /12/AU35</f>
        <v>25.760000000000005</v>
      </c>
    </row>
    <row r="37" spans="1:51" s="2" customFormat="1" ht="15.75" customHeight="1" x14ac:dyDescent="0.2">
      <c r="A37" s="8"/>
      <c r="B37" s="10"/>
      <c r="C37" s="10"/>
      <c r="D37" s="9"/>
      <c r="E37" s="9"/>
    </row>
    <row r="38" spans="1:51" s="2" customFormat="1" ht="25.5" customHeight="1" x14ac:dyDescent="0.2">
      <c r="A38" s="8"/>
      <c r="B38" s="10"/>
      <c r="C38" s="10"/>
      <c r="D38" s="9"/>
      <c r="E38" s="9"/>
    </row>
    <row r="39" spans="1:51" s="13" customFormat="1" ht="12.75" customHeight="1" x14ac:dyDescent="0.2">
      <c r="A39" s="22"/>
      <c r="B39" s="15"/>
      <c r="C39" s="15"/>
      <c r="D39" s="21"/>
      <c r="E39" s="21"/>
    </row>
    <row r="40" spans="1:51" s="13" customFormat="1" ht="12.75" hidden="1" customHeight="1" x14ac:dyDescent="0.2">
      <c r="A40" s="22"/>
      <c r="B40" s="15"/>
      <c r="C40" s="15"/>
      <c r="D40" s="21"/>
      <c r="E40" s="21"/>
    </row>
    <row r="41" spans="1:51" s="13" customFormat="1" x14ac:dyDescent="0.2">
      <c r="A41" s="22"/>
      <c r="B41" s="15"/>
      <c r="C41" s="15"/>
      <c r="D41" s="21"/>
      <c r="E41" s="21"/>
    </row>
    <row r="42" spans="1:51" s="13" customFormat="1" x14ac:dyDescent="0.2">
      <c r="A42" s="22"/>
      <c r="B42" s="15"/>
      <c r="C42" s="15"/>
      <c r="D42" s="21"/>
      <c r="E42" s="21"/>
    </row>
    <row r="43" spans="1:51" s="1" customFormat="1" x14ac:dyDescent="0.2">
      <c r="A43" s="22" t="s">
        <v>0</v>
      </c>
      <c r="B43" s="15"/>
      <c r="C43" s="15"/>
      <c r="D43" s="21"/>
      <c r="E43" s="21"/>
      <c r="O43" s="13"/>
      <c r="P43" s="13"/>
      <c r="Q43" s="13"/>
      <c r="R43" s="13"/>
      <c r="S43" s="13"/>
      <c r="T43" s="13"/>
      <c r="U43" s="13"/>
      <c r="V43" s="13"/>
      <c r="W43" s="13"/>
      <c r="X43" s="13"/>
      <c r="Y43" s="13"/>
      <c r="Z43" s="13"/>
      <c r="AA43" s="13"/>
      <c r="AB43" s="13"/>
      <c r="AC43" s="13"/>
      <c r="AD43" s="13"/>
      <c r="AE43" s="13"/>
      <c r="AF43" s="13"/>
      <c r="AG43" s="13"/>
    </row>
    <row r="44" spans="1:51" s="1" customFormat="1" x14ac:dyDescent="0.2">
      <c r="A44" s="22"/>
      <c r="B44" s="15"/>
      <c r="C44" s="15"/>
      <c r="D44" s="21"/>
      <c r="E44" s="21"/>
      <c r="O44" s="13"/>
      <c r="P44" s="13"/>
      <c r="Q44" s="13"/>
      <c r="R44" s="13"/>
      <c r="S44" s="13"/>
      <c r="T44" s="13"/>
      <c r="U44" s="13"/>
      <c r="V44" s="13"/>
      <c r="W44" s="13"/>
      <c r="X44" s="13"/>
      <c r="Y44" s="13"/>
      <c r="Z44" s="13"/>
      <c r="AA44" s="13"/>
      <c r="AB44" s="13"/>
      <c r="AC44" s="13"/>
      <c r="AD44" s="13"/>
      <c r="AE44" s="13"/>
      <c r="AF44" s="13"/>
      <c r="AG44" s="13"/>
    </row>
  </sheetData>
  <mergeCells count="47">
    <mergeCell ref="AS6:AS7"/>
    <mergeCell ref="AT6:AT7"/>
    <mergeCell ref="AU6:AU7"/>
    <mergeCell ref="AN6:AN7"/>
    <mergeCell ref="AO6:AO7"/>
    <mergeCell ref="AP6:AP7"/>
    <mergeCell ref="AQ6:AQ7"/>
    <mergeCell ref="AR6:AR7"/>
    <mergeCell ref="AI6:AI7"/>
    <mergeCell ref="AJ6:AJ7"/>
    <mergeCell ref="AK6:AK7"/>
    <mergeCell ref="AL6:AL7"/>
    <mergeCell ref="AM6:AM7"/>
    <mergeCell ref="X6:X7"/>
    <mergeCell ref="T6:T7"/>
    <mergeCell ref="S6:S7"/>
    <mergeCell ref="U6:U7"/>
    <mergeCell ref="V6:V7"/>
    <mergeCell ref="W6:W7"/>
    <mergeCell ref="M6:M7"/>
    <mergeCell ref="L7:L8"/>
    <mergeCell ref="A6:A8"/>
    <mergeCell ref="C7:C8"/>
    <mergeCell ref="H7:H8"/>
    <mergeCell ref="B6:B8"/>
    <mergeCell ref="F6:F8"/>
    <mergeCell ref="G6:G8"/>
    <mergeCell ref="D6:D7"/>
    <mergeCell ref="I6:I7"/>
    <mergeCell ref="J6:J8"/>
    <mergeCell ref="K6:K8"/>
    <mergeCell ref="E6:E7"/>
    <mergeCell ref="AB6:AB7"/>
    <mergeCell ref="Y6:Y7"/>
    <mergeCell ref="Z6:Z7"/>
    <mergeCell ref="AA6:AA7"/>
    <mergeCell ref="AC6:AC7"/>
    <mergeCell ref="O6:O8"/>
    <mergeCell ref="P6:P8"/>
    <mergeCell ref="N6:N7"/>
    <mergeCell ref="AH6:AH7"/>
    <mergeCell ref="R6:R7"/>
    <mergeCell ref="Q7:Q8"/>
    <mergeCell ref="AD6:AD8"/>
    <mergeCell ref="AE6:AE8"/>
    <mergeCell ref="AG6:AG7"/>
    <mergeCell ref="AF7:AF8"/>
  </mergeCells>
  <pageMargins left="0.23622047244094491" right="0.11811023622047245" top="0.23622047244094491" bottom="0.19685039370078741" header="0.31496062992125984" footer="0.31496062992125984"/>
  <pageSetup paperSize="9" scale="51"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лот1</vt:lpstr>
      <vt:lpstr>Лист1</vt:lpstr>
      <vt:lpstr>лот1!Заголовки_для_печати</vt:lpstr>
      <vt:lpstr>лот1!Область_печати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Галина Александровна Шевченко</dc:creator>
  <cp:lastModifiedBy>Антонина Владимировна Никонова</cp:lastModifiedBy>
  <cp:lastPrinted>2016-10-03T08:03:42Z</cp:lastPrinted>
  <dcterms:created xsi:type="dcterms:W3CDTF">2013-04-24T10:34:01Z</dcterms:created>
  <dcterms:modified xsi:type="dcterms:W3CDTF">2018-03-01T07:01:02Z</dcterms:modified>
</cp:coreProperties>
</file>